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DieseArbeitsmappe" defaultThemeVersion="124226"/>
  <workbookProtection workbookPassword="C771" lockStructure="1"/>
  <bookViews>
    <workbookView xWindow="-15" yWindow="-15" windowWidth="12600" windowHeight="12795" firstSheet="42"/>
  </bookViews>
  <sheets>
    <sheet name="(A1) Kreu" sheetId="54" r:id="rId1"/>
    <sheet name="(B1)Informacion i përgjithshëm " sheetId="35" r:id="rId2"/>
    <sheet name="(B2) Programet" sheetId="128" r:id="rId3"/>
    <sheet name="(B3) Struktura Organizative" sheetId="30" r:id="rId4"/>
    <sheet name="(B4) Aktivitetet për funksion" sheetId="105" r:id="rId5"/>
    <sheet name="(C1) Shpenzimet Viti i kaluar " sheetId="60" r:id="rId6"/>
    <sheet name="(C2) Të ardhurat Viti kaluar" sheetId="98" r:id="rId7"/>
    <sheet name="(D1) Tavanet" sheetId="45" r:id="rId8"/>
    <sheet name="(D2) ParashikimetMakroekonomike" sheetId="106" r:id="rId9"/>
    <sheet name="(E1) Taksat " sheetId="5" r:id="rId10"/>
    <sheet name="(E2) Tarifat " sheetId="47" r:id="rId11"/>
    <sheet name="(E3) Gjobat" sheetId="49" r:id="rId12"/>
    <sheet name="(E4) Të tjera" sheetId="107" r:id="rId13"/>
    <sheet name="(E5) Grante" sheetId="61" r:id="rId14"/>
    <sheet name="KB 1" sheetId="136" r:id="rId15"/>
    <sheet name="KB 2" sheetId="158" r:id="rId16"/>
    <sheet name="KB 3" sheetId="157" r:id="rId17"/>
    <sheet name="KB 4" sheetId="156" r:id="rId18"/>
    <sheet name="KB 5" sheetId="155" r:id="rId19"/>
    <sheet name="KB 6" sheetId="154" r:id="rId20"/>
    <sheet name="KB 7" sheetId="153" r:id="rId21"/>
    <sheet name="KB 8" sheetId="152" r:id="rId22"/>
    <sheet name="KB 9" sheetId="151" r:id="rId23"/>
    <sheet name="KB 10" sheetId="150" r:id="rId24"/>
    <sheet name="KB 11" sheetId="149" r:id="rId25"/>
    <sheet name="KB 12" sheetId="148" r:id="rId26"/>
    <sheet name="KB 13" sheetId="147" r:id="rId27"/>
    <sheet name="KB 14" sheetId="146" r:id="rId28"/>
    <sheet name="KB 15" sheetId="145" r:id="rId29"/>
    <sheet name="KB 16" sheetId="138" r:id="rId30"/>
    <sheet name="KB 17" sheetId="139" r:id="rId31"/>
    <sheet name="KB 18" sheetId="140" r:id="rId32"/>
    <sheet name="KB 19" sheetId="141" r:id="rId33"/>
    <sheet name="KB 20" sheetId="142" r:id="rId34"/>
    <sheet name="KB 21" sheetId="143" r:id="rId35"/>
    <sheet name="KB 22" sheetId="144" r:id="rId36"/>
    <sheet name="(F0)" sheetId="167" r:id="rId37"/>
    <sheet name="(F1) Të ardhurat" sheetId="2" r:id="rId38"/>
    <sheet name="(F2)Shpenz. sipas funks. bruto" sheetId="113" r:id="rId39"/>
    <sheet name="(F3)Grafik shpenz. sipas funks." sheetId="126" r:id="rId40"/>
    <sheet name="(F4)Shpenz. sipas funks. neto" sheetId="123" r:id="rId41"/>
    <sheet name="(F5) Grafik shpenz.sipas funks." sheetId="163" r:id="rId42"/>
    <sheet name="(F6)Shpenz. sipas programit br" sheetId="134" r:id="rId43"/>
    <sheet name="(F7)Graf.shpenz. sipas progr" sheetId="166" r:id="rId44"/>
    <sheet name="(F8) Shpenz. programit neto" sheetId="132" r:id="rId45"/>
    <sheet name="(F9) Grafik shpenz. programit " sheetId="162" r:id="rId46"/>
    <sheet name="(F10)Shpenzimet aktivitete" sheetId="122" r:id="rId47"/>
    <sheet name="(F11)Grafik shpenz. aktivitete" sheetId="164" r:id="rId48"/>
    <sheet name="(F12)Shpenz. klasifik. ekonomik" sheetId="55" r:id="rId49"/>
    <sheet name="(F13)Grafik shpenz. klasifik.ek" sheetId="165" r:id="rId50"/>
    <sheet name="(F14) Pasqyra të ardh. shpenz." sheetId="131" r:id="rId51"/>
    <sheet name="(F15) Indikatorët" sheetId="135" r:id="rId52"/>
    <sheet name="(F16) Mospërputhja" sheetId="52" r:id="rId53"/>
    <sheet name="(G1) Translator" sheetId="161" r:id="rId54"/>
    <sheet name="Z1" sheetId="160" r:id="rId55"/>
    <sheet name="Z2" sheetId="96" r:id="rId56"/>
  </sheets>
  <externalReferences>
    <externalReference r:id="rId57"/>
  </externalReferences>
  <definedNames>
    <definedName name="_xlnm._FilterDatabase" localSheetId="0" hidden="1">'(A1) Kreu'!#REF!</definedName>
    <definedName name="_xlnm._FilterDatabase" localSheetId="2" hidden="1">'(B2) Programet'!$C$6:$C$20</definedName>
    <definedName name="_xlnm._FilterDatabase" localSheetId="3" hidden="1">'(B3) Struktura Organizative'!$C$6:$H$27</definedName>
    <definedName name="_xlnm._FilterDatabase" localSheetId="7" hidden="1">'(D1) Tavanet'!$B$6:$E$111</definedName>
    <definedName name="_xlnm._FilterDatabase" localSheetId="36" hidden="1">'(F0)'!#REF!</definedName>
    <definedName name="_xlnm._FilterDatabase" localSheetId="46" hidden="1">'(F10)Shpenzimet aktivitete'!#REF!</definedName>
    <definedName name="_xlnm._FilterDatabase" localSheetId="47" hidden="1">'(F11)Grafik shpenz. aktivitete'!#REF!</definedName>
    <definedName name="_xlnm._FilterDatabase" localSheetId="51" hidden="1">'(F15) Indikatorët'!$A$7:$A$22</definedName>
    <definedName name="_xlnm._FilterDatabase" localSheetId="14" hidden="1">'KB 1'!$A$42:$M$72</definedName>
    <definedName name="_xlnm._FilterDatabase" localSheetId="23" hidden="1">'KB 10'!$A$42:$M$72</definedName>
    <definedName name="_xlnm._FilterDatabase" localSheetId="24" hidden="1">'KB 11'!$A$42:$M$72</definedName>
    <definedName name="_xlnm._FilterDatabase" localSheetId="25" hidden="1">'KB 12'!$A$42:$M$72</definedName>
    <definedName name="_xlnm._FilterDatabase" localSheetId="26" hidden="1">'KB 13'!$A$42:$M$72</definedName>
    <definedName name="_xlnm._FilterDatabase" localSheetId="27" hidden="1">'KB 14'!$A$42:$M$72</definedName>
    <definedName name="_xlnm._FilterDatabase" localSheetId="28" hidden="1">'KB 15'!$A$42:$M$72</definedName>
    <definedName name="_xlnm._FilterDatabase" localSheetId="29" hidden="1">'KB 16'!$A$42:$M$72</definedName>
    <definedName name="_xlnm._FilterDatabase" localSheetId="30" hidden="1">'KB 17'!$A$42:$M$72</definedName>
    <definedName name="_xlnm._FilterDatabase" localSheetId="31" hidden="1">'KB 18'!$A$42:$M$72</definedName>
    <definedName name="_xlnm._FilterDatabase" localSheetId="32" hidden="1">'KB 19'!$A$42:$M$72</definedName>
    <definedName name="_xlnm._FilterDatabase" localSheetId="15" hidden="1">'KB 2'!$A$42:$M$72</definedName>
    <definedName name="_xlnm._FilterDatabase" localSheetId="33" hidden="1">'KB 20'!$A$42:$M$72</definedName>
    <definedName name="_xlnm._FilterDatabase" localSheetId="34" hidden="1">'KB 21'!$A$42:$M$72</definedName>
    <definedName name="_xlnm._FilterDatabase" localSheetId="35" hidden="1">'KB 22'!$A$42:$M$72</definedName>
    <definedName name="_xlnm._FilterDatabase" localSheetId="16" hidden="1">'KB 3'!$A$42:$M$72</definedName>
    <definedName name="_xlnm._FilterDatabase" localSheetId="17" hidden="1">'KB 4'!$A$42:$M$72</definedName>
    <definedName name="_xlnm._FilterDatabase" localSheetId="18" hidden="1">'KB 5'!$A$42:$M$72</definedName>
    <definedName name="_xlnm._FilterDatabase" localSheetId="19" hidden="1">'KB 6'!$A$42:$M$72</definedName>
    <definedName name="_xlnm._FilterDatabase" localSheetId="20" hidden="1">'KB 7'!$A$42:$M$72</definedName>
    <definedName name="_xlnm._FilterDatabase" localSheetId="21" hidden="1">'KB 8'!$A$42:$M$72</definedName>
    <definedName name="_xlnm._FilterDatabase" localSheetId="22" hidden="1">'KB 9'!$A$42:$M$72</definedName>
    <definedName name="_xlnm._FilterDatabase" localSheetId="54" hidden="1">'Z1'!$A$42:$M$72</definedName>
    <definedName name="_xlnm._FilterDatabase" localSheetId="55" hidden="1">'Z2'!$A$42:$M$72</definedName>
    <definedName name="_xlnm.Print_Area" localSheetId="3">'(B3) Struktura Organizative'!$A$1:$I$30</definedName>
    <definedName name="_xlnm.Print_Area" localSheetId="4">'(B4) Aktivitetet për funksion'!$A$1:$F$115</definedName>
    <definedName name="_xlnm.Print_Area" localSheetId="7">'(D1) Tavanet'!$A$1:$E$116</definedName>
    <definedName name="_xlnm.Print_Area" localSheetId="9">'(E1) Taksat '!$A$1:$M$156</definedName>
    <definedName name="_xlnm.Print_Area" localSheetId="46">'(F10)Shpenzimet aktivitete'!$A$1:$J$25</definedName>
    <definedName name="_xlnm.Print_Area" localSheetId="47">'(F11)Grafik shpenz. aktivitete'!$A$1:$W$43</definedName>
    <definedName name="_xlnm.Print_Area" localSheetId="38">'(F2)Shpenz. sipas funks. bruto'!$A$1:$P$28</definedName>
    <definedName name="_xlnm.Print_Area" localSheetId="39">'(F3)Grafik shpenz. sipas funks.'!$A$1:$I$29</definedName>
    <definedName name="_xlnm.Print_Area" localSheetId="43">'(F7)Graf.shpenz. sipas progr'!$A$1:$T$99</definedName>
    <definedName name="_xlnm.Print_Titles" localSheetId="37">'(F1) Të ardhurat'!$1:$4</definedName>
    <definedName name="_xlnm.Print_Titles" localSheetId="42">'(F6)Shpenz. sipas programit br'!$1:$5</definedName>
    <definedName name="Z_C9C93AD0_6FCF_44C2_A85A_AB3923492EAA_.wvu.PrintArea" localSheetId="4" hidden="1">'(B4) Aktivitetet për funksion'!$A$3:$E$10</definedName>
    <definedName name="Z_C9C93AD0_6FCF_44C2_A85A_AB3923492EAA_.wvu.PrintArea" localSheetId="5" hidden="1">'(C1) Shpenzimet Viti i kaluar '!$A$3:$I$12</definedName>
    <definedName name="Z_C9C93AD0_6FCF_44C2_A85A_AB3923492EAA_.wvu.PrintArea" localSheetId="6" hidden="1">'(C2) Të ardhurat Viti kaluar'!$A$3:$D$117</definedName>
    <definedName name="Z_C9C93AD0_6FCF_44C2_A85A_AB3923492EAA_.wvu.PrintArea" localSheetId="37" hidden="1">'(F1) Të ardhurat'!$A$1:$G$109</definedName>
    <definedName name="Z_C9C93AD0_6FCF_44C2_A85A_AB3923492EAA_.wvu.PrintArea" localSheetId="48" hidden="1">'(F12)Shpenz. klasifik. ekonomik'!$A$1:$F$14</definedName>
    <definedName name="Z_C9C93AD0_6FCF_44C2_A85A_AB3923492EAA_.wvu.PrintArea" localSheetId="49" hidden="1">'(F13)Grafik shpenz. klasifik.ek'!$B$1:$G$14</definedName>
    <definedName name="Z_C9C93AD0_6FCF_44C2_A85A_AB3923492EAA_.wvu.PrintArea" localSheetId="50" hidden="1">'(F14) Pasqyra të ardh. shpenz.'!$A$1:$G$47</definedName>
    <definedName name="Z_C9C93AD0_6FCF_44C2_A85A_AB3923492EAA_.wvu.PrintArea" localSheetId="51" hidden="1">'(F15) Indikatorët'!$A$1:$F$24</definedName>
    <definedName name="Z_C9C93AD0_6FCF_44C2_A85A_AB3923492EAA_.wvu.PrintArea" localSheetId="52" hidden="1">'(F16) Mospërputhja'!$B$1:$H$7</definedName>
    <definedName name="Z_C9C93AD0_6FCF_44C2_A85A_AB3923492EAA_.wvu.PrintArea" localSheetId="38" hidden="1">'(F2)Shpenz. sipas funks. bruto'!$A$1:$M$28</definedName>
    <definedName name="Z_C9C93AD0_6FCF_44C2_A85A_AB3923492EAA_.wvu.PrintArea" localSheetId="39" hidden="1">'(F3)Grafik shpenz. sipas funks.'!$B$1:$G$28</definedName>
    <definedName name="Z_C9C93AD0_6FCF_44C2_A85A_AB3923492EAA_.wvu.PrintArea" localSheetId="40" hidden="1">'(F4)Shpenz. sipas funks. neto'!$A$1:$S$28</definedName>
    <definedName name="Z_C9C93AD0_6FCF_44C2_A85A_AB3923492EAA_.wvu.PrintArea" localSheetId="41" hidden="1">'(F5) Grafik shpenz.sipas funks.'!$B$1:$X$27</definedName>
    <definedName name="Z_C9C93AD0_6FCF_44C2_A85A_AB3923492EAA_.wvu.PrintArea" localSheetId="42" hidden="1">'(F6)Shpenz. sipas programit br'!$A$1:$N$62</definedName>
    <definedName name="Z_C9C93AD0_6FCF_44C2_A85A_AB3923492EAA_.wvu.PrintArea" localSheetId="43" hidden="1">'(F7)Graf.shpenz. sipas progr'!$B$1:$P$60</definedName>
    <definedName name="Z_C9C93AD0_6FCF_44C2_A85A_AB3923492EAA_.wvu.PrintArea" localSheetId="44" hidden="1">'(F8) Shpenz. programit neto'!$A$1:$Q$45</definedName>
    <definedName name="Z_C9C93AD0_6FCF_44C2_A85A_AB3923492EAA_.wvu.PrintArea" localSheetId="45" hidden="1">'(F9) Grafik shpenz. programit '!$B$1:$R$21</definedName>
    <definedName name="Z_C9C93AD0_6FCF_44C2_A85A_AB3923492EAA_.wvu.PrintArea" localSheetId="53" hidden="1">'(G1) Translator'!$A$95:$A$96</definedName>
    <definedName name="Z_C9C93AD0_6FCF_44C2_A85A_AB3923492EAA_.wvu.PrintTitles" localSheetId="4" hidden="1">'(B4) Aktivitetet për funksion'!#REF!</definedName>
    <definedName name="Z_C9C93AD0_6FCF_44C2_A85A_AB3923492EAA_.wvu.PrintTitles" localSheetId="5" hidden="1">'(C1) Shpenzimet Viti i kaluar '!$5:$7</definedName>
    <definedName name="Z_C9C93AD0_6FCF_44C2_A85A_AB3923492EAA_.wvu.PrintTitles" localSheetId="6" hidden="1">'(C2) Të ardhurat Viti kaluar'!$5:$6</definedName>
    <definedName name="Z_C9C93AD0_6FCF_44C2_A85A_AB3923492EAA_.wvu.PrintTitles" localSheetId="37" hidden="1">'(F1) Të ardhurat'!$3:$4</definedName>
    <definedName name="Z_C9C93AD0_6FCF_44C2_A85A_AB3923492EAA_.wvu.PrintTitles" localSheetId="48" hidden="1">'(F12)Shpenz. klasifik. ekonomik'!$4:$4</definedName>
    <definedName name="Z_C9C93AD0_6FCF_44C2_A85A_AB3923492EAA_.wvu.PrintTitles" localSheetId="49" hidden="1">'(F13)Grafik shpenz. klasifik.ek'!$3:$3</definedName>
    <definedName name="Z_C9C93AD0_6FCF_44C2_A85A_AB3923492EAA_.wvu.PrintTitles" localSheetId="50" hidden="1">'(F14) Pasqyra të ardh. shpenz.'!$3:$3</definedName>
    <definedName name="Z_C9C93AD0_6FCF_44C2_A85A_AB3923492EAA_.wvu.PrintTitles" localSheetId="51" hidden="1">'(F15) Indikatorët'!$3:$3</definedName>
    <definedName name="Z_C9C93AD0_6FCF_44C2_A85A_AB3923492EAA_.wvu.PrintTitles" localSheetId="52" hidden="1">'(F16) Mospërputhja'!$3:$3</definedName>
    <definedName name="Z_C9C93AD0_6FCF_44C2_A85A_AB3923492EAA_.wvu.PrintTitles" localSheetId="38" hidden="1">'(F2)Shpenz. sipas funks. bruto'!$3:$4</definedName>
    <definedName name="Z_C9C93AD0_6FCF_44C2_A85A_AB3923492EAA_.wvu.PrintTitles" localSheetId="39" hidden="1">'(F3)Grafik shpenz. sipas funks.'!$3:$4</definedName>
    <definedName name="Z_C9C93AD0_6FCF_44C2_A85A_AB3923492EAA_.wvu.PrintTitles" localSheetId="40" hidden="1">'(F4)Shpenz. sipas funks. neto'!$3:$4</definedName>
    <definedName name="Z_C9C93AD0_6FCF_44C2_A85A_AB3923492EAA_.wvu.PrintTitles" localSheetId="41" hidden="1">'(F5) Grafik shpenz.sipas funks.'!$3:$3</definedName>
    <definedName name="Z_C9C93AD0_6FCF_44C2_A85A_AB3923492EAA_.wvu.PrintTitles" localSheetId="42" hidden="1">'(F6)Shpenz. sipas programit br'!$3:$4</definedName>
    <definedName name="Z_C9C93AD0_6FCF_44C2_A85A_AB3923492EAA_.wvu.PrintTitles" localSheetId="43" hidden="1">'(F7)Graf.shpenz. sipas progr'!$3:$3</definedName>
    <definedName name="Z_C9C93AD0_6FCF_44C2_A85A_AB3923492EAA_.wvu.PrintTitles" localSheetId="44" hidden="1">'(F8) Shpenz. programit neto'!$3:$4</definedName>
    <definedName name="Z_C9C93AD0_6FCF_44C2_A85A_AB3923492EAA_.wvu.PrintTitles" localSheetId="45" hidden="1">'(F9) Grafik shpenz. programit '!$3:$3</definedName>
    <definedName name="Z_C9C93AD0_6FCF_44C2_A85A_AB3923492EAA_.wvu.PrintTitles" localSheetId="53" hidden="1">'(G1) Translator'!#REF!</definedName>
    <definedName name="Z_C9C93AD0_6FCF_44C2_A85A_AB3923492EAA_.wvu.Rows" localSheetId="8" hidden="1">'(D2) ParashikimetMakroekonomike'!#REF!</definedName>
    <definedName name="Z_C9C93AD0_6FCF_44C2_A85A_AB3923492EAA_.wvu.Rows" localSheetId="9" hidden="1">'(E1) Taksat '!#REF!</definedName>
    <definedName name="Z_C9C93AD0_6FCF_44C2_A85A_AB3923492EAA_.wvu.Rows" localSheetId="10" hidden="1">'(E2) Tarifat '!#REF!</definedName>
    <definedName name="Z_C9C93AD0_6FCF_44C2_A85A_AB3923492EAA_.wvu.Rows" localSheetId="11" hidden="1">'(E3) Gjobat'!#REF!</definedName>
    <definedName name="Z_C9C93AD0_6FCF_44C2_A85A_AB3923492EAA_.wvu.Rows" localSheetId="12" hidden="1">'(E4) Të tjera'!#REF!</definedName>
    <definedName name="Z_C9C93AD0_6FCF_44C2_A85A_AB3923492EAA_.wvu.Rows" localSheetId="13" hidden="1">'(E5) Grante'!#REF!</definedName>
  </definedNames>
  <calcPr calcId="145621"/>
  <customWorkbookViews>
    <customWorkbookView name="Lötscher Alex HSLU W - Persönliche Ansicht" guid="{C9C93AD0-6FCF-44C2-A85A-AB3923492EAA}" mergeInterval="0" personalView="1" maximized="1" windowWidth="1436" windowHeight="675" tabRatio="954" activeSheetId="4"/>
  </customWorkbookViews>
</workbook>
</file>

<file path=xl/calcChain.xml><?xml version="1.0" encoding="utf-8"?>
<calcChain xmlns="http://schemas.openxmlformats.org/spreadsheetml/2006/main">
  <c r="E12" i="134" l="1"/>
  <c r="A20" i="167" l="1"/>
  <c r="A19" i="167"/>
  <c r="D43" i="167"/>
  <c r="B43" i="167"/>
  <c r="A43" i="167"/>
  <c r="D42" i="167"/>
  <c r="B42" i="167"/>
  <c r="A42" i="167"/>
  <c r="B41" i="167"/>
  <c r="A41" i="167"/>
  <c r="B40" i="167"/>
  <c r="A40" i="167"/>
  <c r="B39" i="167"/>
  <c r="A39" i="167"/>
  <c r="A38" i="167"/>
  <c r="A22" i="167"/>
  <c r="A21" i="167"/>
  <c r="E4" i="167"/>
  <c r="D4" i="167"/>
  <c r="D3" i="167"/>
  <c r="D2" i="167"/>
  <c r="D1" i="167"/>
  <c r="D21" i="162"/>
  <c r="F18" i="135" l="1"/>
  <c r="E18" i="135"/>
  <c r="D18" i="135"/>
  <c r="F17" i="135"/>
  <c r="E17" i="135"/>
  <c r="D17" i="135"/>
  <c r="C17" i="135"/>
  <c r="B17" i="135"/>
  <c r="F62" i="160" l="1"/>
  <c r="F165" i="160" s="1"/>
  <c r="E62" i="160"/>
  <c r="E165" i="160" s="1"/>
  <c r="D62" i="160"/>
  <c r="M11" i="146"/>
  <c r="M19" i="113" s="1"/>
  <c r="L11" i="146"/>
  <c r="L29" i="146" s="1"/>
  <c r="L30" i="146" s="1"/>
  <c r="K11" i="146"/>
  <c r="K11" i="160" s="1"/>
  <c r="M11" i="149"/>
  <c r="M16" i="113" s="1"/>
  <c r="L11" i="149"/>
  <c r="K11" i="149"/>
  <c r="K29" i="149" s="1"/>
  <c r="K30" i="149" s="1"/>
  <c r="M11" i="150"/>
  <c r="M29" i="150" s="1"/>
  <c r="M30" i="150" s="1"/>
  <c r="L11" i="150"/>
  <c r="K11" i="150"/>
  <c r="K29" i="150" s="1"/>
  <c r="K30" i="150" s="1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1" i="30"/>
  <c r="I22" i="30"/>
  <c r="I23" i="30"/>
  <c r="I24" i="30"/>
  <c r="I25" i="30"/>
  <c r="I26" i="30"/>
  <c r="I27" i="30"/>
  <c r="I20" i="30"/>
  <c r="B82" i="136"/>
  <c r="C82" i="157"/>
  <c r="C48" i="157"/>
  <c r="C82" i="158"/>
  <c r="C48" i="158"/>
  <c r="C82" i="136"/>
  <c r="C48" i="136"/>
  <c r="B48" i="136"/>
  <c r="C116" i="136"/>
  <c r="D12" i="98"/>
  <c r="C12" i="98"/>
  <c r="C18" i="98"/>
  <c r="G45" i="30"/>
  <c r="G32" i="30"/>
  <c r="G34" i="30"/>
  <c r="G35" i="30"/>
  <c r="G36" i="30"/>
  <c r="G37" i="30"/>
  <c r="G38" i="30"/>
  <c r="G39" i="30"/>
  <c r="G40" i="30"/>
  <c r="G41" i="30"/>
  <c r="G42" i="30"/>
  <c r="G43" i="30"/>
  <c r="G44" i="30"/>
  <c r="I4" i="122"/>
  <c r="I12" i="122" s="1"/>
  <c r="H4" i="122"/>
  <c r="D16" i="166"/>
  <c r="B17" i="134"/>
  <c r="D12" i="166"/>
  <c r="D11" i="166"/>
  <c r="B12" i="132"/>
  <c r="D11" i="162" s="1"/>
  <c r="D8" i="166"/>
  <c r="H14" i="30"/>
  <c r="B16" i="132"/>
  <c r="D15" i="162" s="1"/>
  <c r="B20" i="132"/>
  <c r="D19" i="162" s="1"/>
  <c r="A30" i="107"/>
  <c r="A10" i="131" s="1"/>
  <c r="F55" i="2"/>
  <c r="F56" i="2" s="1"/>
  <c r="G55" i="2"/>
  <c r="E55" i="2"/>
  <c r="A14" i="135"/>
  <c r="G10" i="135"/>
  <c r="D29" i="107"/>
  <c r="D30" i="107" s="1"/>
  <c r="D10" i="131" s="1"/>
  <c r="C29" i="107"/>
  <c r="C30" i="107"/>
  <c r="C10" i="131" s="1"/>
  <c r="A29" i="107"/>
  <c r="A27" i="107"/>
  <c r="N30" i="107"/>
  <c r="G10" i="131" s="1"/>
  <c r="M30" i="107"/>
  <c r="F10" i="131" s="1"/>
  <c r="L30" i="107"/>
  <c r="E10" i="131" s="1"/>
  <c r="E6" i="162"/>
  <c r="F6" i="162"/>
  <c r="G6" i="162"/>
  <c r="I6" i="162"/>
  <c r="J6" i="162"/>
  <c r="K6" i="162"/>
  <c r="M6" i="162"/>
  <c r="N6" i="162"/>
  <c r="O6" i="162"/>
  <c r="Q6" i="162"/>
  <c r="R6" i="162"/>
  <c r="S6" i="162"/>
  <c r="U6" i="162"/>
  <c r="V6" i="162"/>
  <c r="W6" i="162"/>
  <c r="E7" i="162"/>
  <c r="F7" i="162"/>
  <c r="G7" i="162"/>
  <c r="I7" i="162"/>
  <c r="J7" i="162"/>
  <c r="K7" i="162"/>
  <c r="M7" i="162"/>
  <c r="N7" i="162"/>
  <c r="O7" i="162"/>
  <c r="Q7" i="162"/>
  <c r="R7" i="162"/>
  <c r="S7" i="162"/>
  <c r="U7" i="162"/>
  <c r="V7" i="162"/>
  <c r="W7" i="162"/>
  <c r="E8" i="162"/>
  <c r="F8" i="162"/>
  <c r="G8" i="162"/>
  <c r="I8" i="162"/>
  <c r="J8" i="162"/>
  <c r="K8" i="162"/>
  <c r="M8" i="162"/>
  <c r="N8" i="162"/>
  <c r="O8" i="162"/>
  <c r="Q8" i="162"/>
  <c r="R8" i="162"/>
  <c r="S8" i="162"/>
  <c r="U8" i="162"/>
  <c r="V8" i="162"/>
  <c r="W8" i="162"/>
  <c r="E9" i="162"/>
  <c r="F9" i="162"/>
  <c r="G9" i="162"/>
  <c r="I9" i="162"/>
  <c r="J9" i="162"/>
  <c r="K9" i="162"/>
  <c r="M9" i="162"/>
  <c r="N9" i="162"/>
  <c r="O9" i="162"/>
  <c r="Q9" i="162"/>
  <c r="R9" i="162"/>
  <c r="S9" i="162"/>
  <c r="U9" i="162"/>
  <c r="V9" i="162"/>
  <c r="W9" i="162"/>
  <c r="E10" i="162"/>
  <c r="F10" i="162"/>
  <c r="G10" i="162"/>
  <c r="I10" i="162"/>
  <c r="J10" i="162"/>
  <c r="K10" i="162"/>
  <c r="M10" i="162"/>
  <c r="N10" i="162"/>
  <c r="O10" i="162"/>
  <c r="Q10" i="162"/>
  <c r="R10" i="162"/>
  <c r="S10" i="162"/>
  <c r="U10" i="162"/>
  <c r="V10" i="162"/>
  <c r="W10" i="162"/>
  <c r="E11" i="162"/>
  <c r="F11" i="162"/>
  <c r="G11" i="162"/>
  <c r="I11" i="162"/>
  <c r="J11" i="162"/>
  <c r="K11" i="162"/>
  <c r="M11" i="162"/>
  <c r="N11" i="162"/>
  <c r="O11" i="162"/>
  <c r="Q11" i="162"/>
  <c r="R11" i="162"/>
  <c r="S11" i="162"/>
  <c r="U11" i="162"/>
  <c r="V11" i="162"/>
  <c r="W11" i="162"/>
  <c r="E12" i="162"/>
  <c r="F12" i="162"/>
  <c r="G12" i="162"/>
  <c r="I12" i="162"/>
  <c r="J12" i="162"/>
  <c r="K12" i="162"/>
  <c r="M12" i="162"/>
  <c r="N12" i="162"/>
  <c r="O12" i="162"/>
  <c r="Q12" i="162"/>
  <c r="R12" i="162"/>
  <c r="S12" i="162"/>
  <c r="U12" i="162"/>
  <c r="V12" i="162"/>
  <c r="W12" i="162"/>
  <c r="E13" i="162"/>
  <c r="F13" i="162"/>
  <c r="G13" i="162"/>
  <c r="I13" i="162"/>
  <c r="J13" i="162"/>
  <c r="K13" i="162"/>
  <c r="M13" i="162"/>
  <c r="N13" i="162"/>
  <c r="O13" i="162"/>
  <c r="Q13" i="162"/>
  <c r="R13" i="162"/>
  <c r="S13" i="162"/>
  <c r="U13" i="162"/>
  <c r="V13" i="162"/>
  <c r="W13" i="162"/>
  <c r="E14" i="162"/>
  <c r="F14" i="162"/>
  <c r="G14" i="162"/>
  <c r="I14" i="162"/>
  <c r="J14" i="162"/>
  <c r="K14" i="162"/>
  <c r="M14" i="162"/>
  <c r="N14" i="162"/>
  <c r="O14" i="162"/>
  <c r="Q14" i="162"/>
  <c r="R14" i="162"/>
  <c r="S14" i="162"/>
  <c r="U14" i="162"/>
  <c r="V14" i="162"/>
  <c r="W14" i="162"/>
  <c r="E15" i="162"/>
  <c r="F15" i="162"/>
  <c r="G15" i="162"/>
  <c r="I15" i="162"/>
  <c r="J15" i="162"/>
  <c r="K15" i="162"/>
  <c r="M15" i="162"/>
  <c r="N15" i="162"/>
  <c r="O15" i="162"/>
  <c r="Q15" i="162"/>
  <c r="R15" i="162"/>
  <c r="S15" i="162"/>
  <c r="U15" i="162"/>
  <c r="V15" i="162"/>
  <c r="W15" i="162"/>
  <c r="E16" i="162"/>
  <c r="F16" i="162"/>
  <c r="G16" i="162"/>
  <c r="I16" i="162"/>
  <c r="J16" i="162"/>
  <c r="K16" i="162"/>
  <c r="M16" i="162"/>
  <c r="N16" i="162"/>
  <c r="O16" i="162"/>
  <c r="Q16" i="162"/>
  <c r="R16" i="162"/>
  <c r="S16" i="162"/>
  <c r="U16" i="162"/>
  <c r="V16" i="162"/>
  <c r="W16" i="162"/>
  <c r="E17" i="162"/>
  <c r="F17" i="162"/>
  <c r="G17" i="162"/>
  <c r="I17" i="162"/>
  <c r="J17" i="162"/>
  <c r="K17" i="162"/>
  <c r="M17" i="162"/>
  <c r="N17" i="162"/>
  <c r="O17" i="162"/>
  <c r="Q17" i="162"/>
  <c r="R17" i="162"/>
  <c r="S17" i="162"/>
  <c r="U17" i="162"/>
  <c r="V17" i="162"/>
  <c r="W17" i="162"/>
  <c r="E18" i="162"/>
  <c r="F18" i="162"/>
  <c r="G18" i="162"/>
  <c r="I18" i="162"/>
  <c r="J18" i="162"/>
  <c r="K18" i="162"/>
  <c r="M18" i="162"/>
  <c r="N18" i="162"/>
  <c r="O18" i="162"/>
  <c r="Q18" i="162"/>
  <c r="R18" i="162"/>
  <c r="S18" i="162"/>
  <c r="U18" i="162"/>
  <c r="V18" i="162"/>
  <c r="W18" i="162"/>
  <c r="E19" i="162"/>
  <c r="F19" i="162"/>
  <c r="G19" i="162"/>
  <c r="I19" i="162"/>
  <c r="J19" i="162"/>
  <c r="K19" i="162"/>
  <c r="M19" i="162"/>
  <c r="N19" i="162"/>
  <c r="O19" i="162"/>
  <c r="Q19" i="162"/>
  <c r="R19" i="162"/>
  <c r="S19" i="162"/>
  <c r="U19" i="162"/>
  <c r="V19" i="162"/>
  <c r="W19" i="162"/>
  <c r="B20" i="162"/>
  <c r="D20" i="162"/>
  <c r="E20" i="162"/>
  <c r="F20" i="162"/>
  <c r="G20" i="162"/>
  <c r="H20" i="162"/>
  <c r="I20" i="162"/>
  <c r="J20" i="162"/>
  <c r="K20" i="162"/>
  <c r="L20" i="162"/>
  <c r="M20" i="162"/>
  <c r="N20" i="162"/>
  <c r="O20" i="162"/>
  <c r="P20" i="162"/>
  <c r="Q20" i="162"/>
  <c r="R20" i="162"/>
  <c r="S20" i="162"/>
  <c r="T20" i="162"/>
  <c r="U20" i="162"/>
  <c r="V20" i="162"/>
  <c r="W20" i="162"/>
  <c r="X20" i="162"/>
  <c r="E21" i="162"/>
  <c r="F21" i="162"/>
  <c r="G21" i="162"/>
  <c r="I21" i="162"/>
  <c r="J21" i="162"/>
  <c r="K21" i="162"/>
  <c r="M21" i="162"/>
  <c r="N21" i="162"/>
  <c r="O21" i="162"/>
  <c r="Q21" i="162"/>
  <c r="R21" i="162"/>
  <c r="S21" i="162"/>
  <c r="U21" i="162"/>
  <c r="V21" i="162"/>
  <c r="W21" i="162"/>
  <c r="K16" i="49"/>
  <c r="K145" i="5"/>
  <c r="K75" i="5"/>
  <c r="B7" i="134"/>
  <c r="B8" i="134"/>
  <c r="B10" i="134"/>
  <c r="B11" i="134"/>
  <c r="B12" i="134"/>
  <c r="B14" i="134"/>
  <c r="B15" i="134"/>
  <c r="B16" i="134"/>
  <c r="B19" i="134"/>
  <c r="B20" i="134"/>
  <c r="B21" i="134"/>
  <c r="D5" i="166"/>
  <c r="D7" i="166"/>
  <c r="D9" i="166"/>
  <c r="D10" i="166"/>
  <c r="D13" i="166"/>
  <c r="D14" i="166"/>
  <c r="D15" i="166"/>
  <c r="D17" i="166"/>
  <c r="D18" i="166"/>
  <c r="D19" i="166"/>
  <c r="B7" i="132"/>
  <c r="D6" i="162" s="1"/>
  <c r="B11" i="132"/>
  <c r="D10" i="162" s="1"/>
  <c r="B14" i="132"/>
  <c r="D13" i="162" s="1"/>
  <c r="B15" i="132"/>
  <c r="D14" i="162" s="1"/>
  <c r="B19" i="132"/>
  <c r="D18" i="162" s="1"/>
  <c r="E120" i="105"/>
  <c r="E119" i="105"/>
  <c r="E118" i="105"/>
  <c r="D119" i="105"/>
  <c r="D118" i="105"/>
  <c r="C96" i="105"/>
  <c r="A100" i="105"/>
  <c r="C91" i="105"/>
  <c r="A95" i="105"/>
  <c r="A114" i="105"/>
  <c r="A7" i="144"/>
  <c r="A113" i="105"/>
  <c r="A6" i="144"/>
  <c r="A112" i="105"/>
  <c r="A5" i="144"/>
  <c r="A109" i="105"/>
  <c r="A7" i="143"/>
  <c r="A108" i="105"/>
  <c r="A6" i="143"/>
  <c r="A107" i="105"/>
  <c r="A5" i="143"/>
  <c r="A104" i="105"/>
  <c r="A7" i="142"/>
  <c r="A103" i="105"/>
  <c r="A6" i="142"/>
  <c r="A102" i="105"/>
  <c r="A5" i="142"/>
  <c r="A99" i="105"/>
  <c r="A7" i="141"/>
  <c r="A98" i="105"/>
  <c r="A6" i="141"/>
  <c r="A97" i="105"/>
  <c r="A5" i="141"/>
  <c r="A94" i="105"/>
  <c r="A7" i="140"/>
  <c r="A93" i="105"/>
  <c r="A92" i="105"/>
  <c r="A5" i="140" s="1"/>
  <c r="A89" i="105"/>
  <c r="A88" i="105"/>
  <c r="A6" i="139" s="1"/>
  <c r="A87" i="105"/>
  <c r="A5" i="139" s="1"/>
  <c r="A83" i="105"/>
  <c r="A6" i="138" s="1"/>
  <c r="A84" i="105"/>
  <c r="A7" i="138" s="1"/>
  <c r="A82" i="105"/>
  <c r="A5" i="138" s="1"/>
  <c r="A78" i="105"/>
  <c r="A79" i="105"/>
  <c r="A7" i="145"/>
  <c r="F108" i="145" s="1"/>
  <c r="A77" i="105"/>
  <c r="A5" i="145"/>
  <c r="A73" i="105"/>
  <c r="A6" i="146"/>
  <c r="A74" i="105"/>
  <c r="A7" i="146"/>
  <c r="A72" i="105"/>
  <c r="A5" i="146"/>
  <c r="A68" i="105"/>
  <c r="A6" i="147"/>
  <c r="A69" i="105"/>
  <c r="A7" i="147"/>
  <c r="A67" i="105"/>
  <c r="A5" i="147"/>
  <c r="A63" i="105"/>
  <c r="A6" i="148"/>
  <c r="A64" i="105"/>
  <c r="A7" i="148"/>
  <c r="A62" i="105"/>
  <c r="A5" i="148"/>
  <c r="A58" i="105"/>
  <c r="A6" i="149"/>
  <c r="A59" i="105"/>
  <c r="A7" i="149"/>
  <c r="A57" i="105"/>
  <c r="A5" i="149"/>
  <c r="A53" i="105"/>
  <c r="A6" i="150"/>
  <c r="A54" i="105"/>
  <c r="A7" i="150"/>
  <c r="A52" i="105"/>
  <c r="A5" i="150"/>
  <c r="A49" i="105"/>
  <c r="A7" i="151"/>
  <c r="A48" i="105"/>
  <c r="A6" i="151"/>
  <c r="A47" i="105"/>
  <c r="A5" i="151"/>
  <c r="A43" i="105"/>
  <c r="A6" i="152"/>
  <c r="F74" i="152" s="1"/>
  <c r="A44" i="105"/>
  <c r="A7" i="152"/>
  <c r="A42" i="105"/>
  <c r="A5" i="152"/>
  <c r="A38" i="105"/>
  <c r="A6" i="153"/>
  <c r="A39" i="105"/>
  <c r="A7" i="153"/>
  <c r="F108" i="153" s="1"/>
  <c r="A37" i="105"/>
  <c r="A5" i="153"/>
  <c r="A33" i="105"/>
  <c r="A6" i="154"/>
  <c r="A34" i="105"/>
  <c r="A7" i="154"/>
  <c r="A32" i="105"/>
  <c r="A5" i="154"/>
  <c r="A28" i="105"/>
  <c r="A6" i="155"/>
  <c r="A29" i="105"/>
  <c r="A7" i="155"/>
  <c r="A27" i="105"/>
  <c r="A5" i="155"/>
  <c r="A23" i="105"/>
  <c r="A6" i="156"/>
  <c r="A24" i="105"/>
  <c r="A7" i="156"/>
  <c r="A22" i="105"/>
  <c r="A5" i="156"/>
  <c r="A18" i="105"/>
  <c r="A6" i="157"/>
  <c r="A19" i="105"/>
  <c r="A7" i="157"/>
  <c r="A17" i="105"/>
  <c r="A5" i="157"/>
  <c r="A13" i="105"/>
  <c r="A6" i="158"/>
  <c r="A14" i="105"/>
  <c r="A7" i="158"/>
  <c r="A12" i="105"/>
  <c r="A5" i="158"/>
  <c r="A9" i="105"/>
  <c r="A7" i="136"/>
  <c r="A8" i="105"/>
  <c r="A6" i="136"/>
  <c r="A7" i="105"/>
  <c r="A5" i="136"/>
  <c r="J10" i="96"/>
  <c r="I10" i="96"/>
  <c r="J4" i="96"/>
  <c r="J4" i="156"/>
  <c r="F4" i="96"/>
  <c r="F4" i="158"/>
  <c r="B4" i="96"/>
  <c r="A2" i="144"/>
  <c r="A2" i="143"/>
  <c r="A2" i="142"/>
  <c r="A2" i="141"/>
  <c r="A2" i="140"/>
  <c r="A2" i="139"/>
  <c r="A2" i="138"/>
  <c r="A2" i="145"/>
  <c r="A2" i="146"/>
  <c r="A2" i="147"/>
  <c r="A2" i="148"/>
  <c r="A2" i="149"/>
  <c r="A2" i="150"/>
  <c r="A2" i="151"/>
  <c r="A2" i="152"/>
  <c r="A2" i="153"/>
  <c r="A2" i="154"/>
  <c r="A2" i="155"/>
  <c r="A2" i="156"/>
  <c r="A2" i="157"/>
  <c r="A2" i="158"/>
  <c r="A2" i="136"/>
  <c r="A7" i="30"/>
  <c r="A8" i="30"/>
  <c r="A26" i="132"/>
  <c r="A9" i="30"/>
  <c r="A10" i="30"/>
  <c r="A11" i="30"/>
  <c r="A29" i="132"/>
  <c r="A12" i="30"/>
  <c r="A13" i="30"/>
  <c r="A14" i="30"/>
  <c r="A15" i="30"/>
  <c r="A16" i="30"/>
  <c r="A56" i="105"/>
  <c r="A17" i="30"/>
  <c r="A18" i="30"/>
  <c r="A19" i="30"/>
  <c r="A20" i="30"/>
  <c r="A76" i="105"/>
  <c r="A21" i="30"/>
  <c r="A22" i="30"/>
  <c r="A23" i="30"/>
  <c r="A24" i="30"/>
  <c r="A96" i="105"/>
  <c r="A25" i="30"/>
  <c r="A26" i="30"/>
  <c r="A27" i="30"/>
  <c r="A6" i="30"/>
  <c r="C5" i="30"/>
  <c r="C23" i="30"/>
  <c r="C24" i="30"/>
  <c r="B7" i="30"/>
  <c r="C7" i="30"/>
  <c r="B8" i="30"/>
  <c r="C16" i="105" s="1"/>
  <c r="C8" i="30"/>
  <c r="B9" i="30"/>
  <c r="C9" i="30"/>
  <c r="B10" i="30"/>
  <c r="C26" i="105" s="1"/>
  <c r="B11" i="30"/>
  <c r="B12" i="30"/>
  <c r="B13" i="30"/>
  <c r="C13" i="30"/>
  <c r="B14" i="30"/>
  <c r="B15" i="30"/>
  <c r="B16" i="30"/>
  <c r="B17" i="30"/>
  <c r="C17" i="30"/>
  <c r="B18" i="30"/>
  <c r="C18" i="30"/>
  <c r="B19" i="30"/>
  <c r="C19" i="30"/>
  <c r="B20" i="30"/>
  <c r="B21" i="30"/>
  <c r="B22" i="30"/>
  <c r="B25" i="30"/>
  <c r="C25" i="30"/>
  <c r="B26" i="30"/>
  <c r="C26" i="30"/>
  <c r="B27" i="30"/>
  <c r="C27" i="30"/>
  <c r="B6" i="30"/>
  <c r="A13" i="135"/>
  <c r="C4" i="55"/>
  <c r="B4" i="55"/>
  <c r="B17" i="55" s="1"/>
  <c r="B28" i="55"/>
  <c r="B6" i="164"/>
  <c r="B5" i="164"/>
  <c r="G6" i="122"/>
  <c r="G5" i="122"/>
  <c r="H4" i="132"/>
  <c r="D4" i="132"/>
  <c r="E4" i="134"/>
  <c r="D4" i="134"/>
  <c r="G4" i="123"/>
  <c r="C4" i="123"/>
  <c r="C4" i="113"/>
  <c r="D4" i="113"/>
  <c r="D4" i="2"/>
  <c r="C4" i="2"/>
  <c r="A16" i="106"/>
  <c r="A14" i="106"/>
  <c r="A12" i="106"/>
  <c r="A10" i="106"/>
  <c r="A8" i="106"/>
  <c r="A62" i="98"/>
  <c r="A60" i="98"/>
  <c r="A58" i="98"/>
  <c r="A56" i="2"/>
  <c r="A57" i="98"/>
  <c r="A42" i="98"/>
  <c r="A41" i="98"/>
  <c r="A40" i="98"/>
  <c r="C76" i="105"/>
  <c r="A80" i="105"/>
  <c r="C101" i="105"/>
  <c r="A105" i="105" s="1"/>
  <c r="C31" i="105"/>
  <c r="A35" i="105" s="1"/>
  <c r="C11" i="105"/>
  <c r="C106" i="105"/>
  <c r="A110" i="105"/>
  <c r="C61" i="105"/>
  <c r="A65" i="105" s="1"/>
  <c r="C81" i="105"/>
  <c r="A85" i="105" s="1"/>
  <c r="C51" i="105"/>
  <c r="A55" i="105" s="1"/>
  <c r="C71" i="105"/>
  <c r="A75" i="105" s="1"/>
  <c r="C111" i="105"/>
  <c r="A115" i="105" s="1"/>
  <c r="C41" i="105"/>
  <c r="A45" i="105" s="1"/>
  <c r="C21" i="105"/>
  <c r="J4" i="151"/>
  <c r="J4" i="139"/>
  <c r="J4" i="147"/>
  <c r="J4" i="155"/>
  <c r="J4" i="149"/>
  <c r="J4" i="157"/>
  <c r="F4" i="143"/>
  <c r="F4" i="139"/>
  <c r="F4" i="147"/>
  <c r="F4" i="151"/>
  <c r="F4" i="155"/>
  <c r="F4" i="142"/>
  <c r="F4" i="138"/>
  <c r="F4" i="148"/>
  <c r="F4" i="152"/>
  <c r="F4" i="156"/>
  <c r="J4" i="146"/>
  <c r="J4" i="150"/>
  <c r="F4" i="136"/>
  <c r="F4" i="141"/>
  <c r="F4" i="145"/>
  <c r="F4" i="149"/>
  <c r="F4" i="153"/>
  <c r="F4" i="157"/>
  <c r="B4" i="148"/>
  <c r="F4" i="144"/>
  <c r="F4" i="140"/>
  <c r="F4" i="146"/>
  <c r="F4" i="150"/>
  <c r="F4" i="154"/>
  <c r="J4" i="138"/>
  <c r="J4" i="148"/>
  <c r="H69" i="96"/>
  <c r="H63" i="96"/>
  <c r="H58" i="96"/>
  <c r="H59" i="96"/>
  <c r="H60" i="96"/>
  <c r="H61" i="96"/>
  <c r="H57" i="96"/>
  <c r="H45" i="96"/>
  <c r="H46" i="96"/>
  <c r="H47" i="96"/>
  <c r="H48" i="96"/>
  <c r="H49" i="96"/>
  <c r="H50" i="96"/>
  <c r="H51" i="96"/>
  <c r="H44" i="96"/>
  <c r="A71" i="96"/>
  <c r="A63" i="96"/>
  <c r="A64" i="96"/>
  <c r="A65" i="96"/>
  <c r="A66" i="96"/>
  <c r="A67" i="96"/>
  <c r="A68" i="96"/>
  <c r="A69" i="96"/>
  <c r="A62" i="96"/>
  <c r="A61" i="96"/>
  <c r="A50" i="96"/>
  <c r="A52" i="96"/>
  <c r="A53" i="96"/>
  <c r="A54" i="96"/>
  <c r="A55" i="96"/>
  <c r="A56" i="96"/>
  <c r="A57" i="96"/>
  <c r="A58" i="96"/>
  <c r="A59" i="96"/>
  <c r="A60" i="96"/>
  <c r="A51" i="96"/>
  <c r="A45" i="96"/>
  <c r="A46" i="96"/>
  <c r="A47" i="96"/>
  <c r="A48" i="96"/>
  <c r="A44" i="96"/>
  <c r="A38" i="96"/>
  <c r="A37" i="96"/>
  <c r="A36" i="96"/>
  <c r="A34" i="96"/>
  <c r="A33" i="96"/>
  <c r="A32" i="96"/>
  <c r="A30" i="96"/>
  <c r="A29" i="96"/>
  <c r="A28" i="96"/>
  <c r="A26" i="96"/>
  <c r="A25" i="96"/>
  <c r="A24" i="96"/>
  <c r="H65" i="96"/>
  <c r="H53" i="96"/>
  <c r="H42" i="96"/>
  <c r="A42" i="96"/>
  <c r="A22" i="96"/>
  <c r="A9" i="96"/>
  <c r="A12" i="96"/>
  <c r="A13" i="96"/>
  <c r="A11" i="96"/>
  <c r="A1" i="55"/>
  <c r="A1" i="164"/>
  <c r="A1" i="132"/>
  <c r="A1" i="166"/>
  <c r="A1" i="163"/>
  <c r="D44" i="166"/>
  <c r="D43" i="166"/>
  <c r="D42" i="166"/>
  <c r="D41" i="166"/>
  <c r="B41" i="166"/>
  <c r="D40" i="166"/>
  <c r="B37" i="166"/>
  <c r="D36" i="166"/>
  <c r="D35" i="166"/>
  <c r="D34" i="166"/>
  <c r="B33" i="166"/>
  <c r="D31" i="166"/>
  <c r="B31" i="166"/>
  <c r="D30" i="166"/>
  <c r="B29" i="166"/>
  <c r="D26" i="166"/>
  <c r="B26" i="166"/>
  <c r="D25" i="166"/>
  <c r="B25" i="166"/>
  <c r="D24" i="166"/>
  <c r="D23" i="166"/>
  <c r="B23" i="166"/>
  <c r="B21" i="166"/>
  <c r="G3" i="166"/>
  <c r="A22" i="132"/>
  <c r="B21" i="162" s="1"/>
  <c r="A28" i="123"/>
  <c r="A1" i="128"/>
  <c r="A1" i="30"/>
  <c r="A1" i="105"/>
  <c r="A1" i="60"/>
  <c r="A1" i="98"/>
  <c r="A1" i="45"/>
  <c r="A1" i="106"/>
  <c r="A1" i="5"/>
  <c r="A1" i="47"/>
  <c r="A1" i="49"/>
  <c r="A1" i="107"/>
  <c r="A1" i="35"/>
  <c r="A7" i="61"/>
  <c r="A59" i="2" s="1"/>
  <c r="A22" i="61"/>
  <c r="A37" i="61"/>
  <c r="A52" i="61"/>
  <c r="A67" i="61"/>
  <c r="A12" i="135"/>
  <c r="A10" i="135" s="1"/>
  <c r="A28" i="55"/>
  <c r="D4" i="164"/>
  <c r="C4" i="164"/>
  <c r="C20" i="164" s="1"/>
  <c r="K121" i="164" s="1"/>
  <c r="H12" i="122"/>
  <c r="A24" i="132"/>
  <c r="A27" i="132"/>
  <c r="A34" i="132"/>
  <c r="A36" i="132"/>
  <c r="A38" i="132"/>
  <c r="A42" i="132"/>
  <c r="A23" i="134"/>
  <c r="A25" i="134"/>
  <c r="A27" i="134"/>
  <c r="A28" i="134"/>
  <c r="A31" i="134"/>
  <c r="A35" i="134"/>
  <c r="A39" i="134"/>
  <c r="A43" i="134"/>
  <c r="B26" i="61"/>
  <c r="A58" i="61"/>
  <c r="A59" i="61"/>
  <c r="A60" i="61"/>
  <c r="A61" i="61"/>
  <c r="A62" i="61"/>
  <c r="A63" i="61"/>
  <c r="A64" i="61"/>
  <c r="A65" i="61"/>
  <c r="A66" i="61"/>
  <c r="A57" i="61"/>
  <c r="A43" i="61"/>
  <c r="A44" i="61"/>
  <c r="A45" i="61"/>
  <c r="A46" i="61"/>
  <c r="A47" i="61"/>
  <c r="A48" i="61"/>
  <c r="A49" i="61"/>
  <c r="A50" i="61"/>
  <c r="A51" i="61"/>
  <c r="A42" i="61"/>
  <c r="A28" i="61"/>
  <c r="A29" i="61"/>
  <c r="A30" i="61"/>
  <c r="A31" i="61"/>
  <c r="A32" i="61"/>
  <c r="A33" i="61"/>
  <c r="A34" i="61"/>
  <c r="A35" i="61"/>
  <c r="A36" i="61"/>
  <c r="A27" i="61"/>
  <c r="A13" i="61"/>
  <c r="A14" i="61"/>
  <c r="A15" i="61"/>
  <c r="A16" i="61"/>
  <c r="A17" i="61"/>
  <c r="A18" i="61"/>
  <c r="A19" i="61"/>
  <c r="A20" i="61"/>
  <c r="A21" i="61"/>
  <c r="A12" i="61"/>
  <c r="A6" i="61"/>
  <c r="A54" i="61"/>
  <c r="A39" i="61"/>
  <c r="A24" i="61"/>
  <c r="A9" i="61"/>
  <c r="A3" i="61"/>
  <c r="A25" i="107"/>
  <c r="A23" i="107"/>
  <c r="A21" i="107"/>
  <c r="A19" i="107"/>
  <c r="A15" i="107"/>
  <c r="A13" i="107"/>
  <c r="A11" i="107"/>
  <c r="A9" i="107"/>
  <c r="A7" i="107"/>
  <c r="A5" i="107"/>
  <c r="A17" i="107"/>
  <c r="A3" i="107"/>
  <c r="C34" i="49"/>
  <c r="C32" i="49"/>
  <c r="C24" i="49"/>
  <c r="C22" i="49"/>
  <c r="C14" i="49"/>
  <c r="C12" i="49"/>
  <c r="C27" i="49"/>
  <c r="C17" i="49"/>
  <c r="C7" i="49"/>
  <c r="E5" i="49"/>
  <c r="D5" i="49"/>
  <c r="A36" i="49"/>
  <c r="A3" i="49"/>
  <c r="E5" i="47"/>
  <c r="F5" i="47"/>
  <c r="G5" i="47"/>
  <c r="H5" i="47"/>
  <c r="D5" i="47"/>
  <c r="C127" i="47"/>
  <c r="C117" i="47"/>
  <c r="C107" i="47"/>
  <c r="C97" i="47"/>
  <c r="C87" i="47"/>
  <c r="C77" i="47"/>
  <c r="C67" i="47"/>
  <c r="C57" i="47"/>
  <c r="C47" i="47"/>
  <c r="C37" i="47"/>
  <c r="C27" i="47"/>
  <c r="C17" i="47"/>
  <c r="C7" i="47"/>
  <c r="C134" i="47"/>
  <c r="C132" i="47"/>
  <c r="C124" i="47"/>
  <c r="C122" i="47"/>
  <c r="C114" i="47"/>
  <c r="C112" i="47"/>
  <c r="C104" i="47"/>
  <c r="C102" i="47"/>
  <c r="C94" i="47"/>
  <c r="C92" i="47"/>
  <c r="C84" i="47"/>
  <c r="C82" i="47"/>
  <c r="C74" i="47"/>
  <c r="C72" i="47"/>
  <c r="C64" i="47"/>
  <c r="C62" i="47"/>
  <c r="C54" i="47"/>
  <c r="C52" i="47"/>
  <c r="C44" i="47"/>
  <c r="C42" i="47"/>
  <c r="C34" i="47"/>
  <c r="C32" i="47"/>
  <c r="C24" i="47"/>
  <c r="C22" i="47"/>
  <c r="C14" i="47"/>
  <c r="C12" i="47"/>
  <c r="A136" i="47"/>
  <c r="B9" i="52" s="1"/>
  <c r="A126" i="47"/>
  <c r="A116" i="47"/>
  <c r="A106" i="47"/>
  <c r="A96" i="47"/>
  <c r="A86" i="47"/>
  <c r="A76" i="47"/>
  <c r="A66" i="47"/>
  <c r="A56" i="47"/>
  <c r="A46" i="47"/>
  <c r="A36" i="47"/>
  <c r="A26" i="47"/>
  <c r="A16" i="47"/>
  <c r="A6" i="47"/>
  <c r="A3" i="47"/>
  <c r="E5" i="5"/>
  <c r="F5" i="5"/>
  <c r="G5" i="5"/>
  <c r="H5" i="5"/>
  <c r="I5" i="5"/>
  <c r="J5" i="5"/>
  <c r="D5" i="5"/>
  <c r="C153" i="5"/>
  <c r="C151" i="5"/>
  <c r="C143" i="5"/>
  <c r="C141" i="5"/>
  <c r="C133" i="5"/>
  <c r="C131" i="5"/>
  <c r="C123" i="5"/>
  <c r="C121" i="5"/>
  <c r="C113" i="5"/>
  <c r="C111" i="5"/>
  <c r="C103" i="5"/>
  <c r="C101" i="5"/>
  <c r="C93" i="5"/>
  <c r="C91" i="5"/>
  <c r="C83" i="5"/>
  <c r="C81" i="5"/>
  <c r="C73" i="5"/>
  <c r="C71" i="5"/>
  <c r="C63" i="5"/>
  <c r="C61" i="5"/>
  <c r="C53" i="5"/>
  <c r="C51" i="5"/>
  <c r="C43" i="5"/>
  <c r="C41" i="5"/>
  <c r="C34" i="5"/>
  <c r="C32" i="5"/>
  <c r="C24" i="5"/>
  <c r="C22" i="5"/>
  <c r="C14" i="5"/>
  <c r="C12" i="5"/>
  <c r="C7" i="5"/>
  <c r="C116" i="5" s="1"/>
  <c r="A156" i="5"/>
  <c r="A145" i="5"/>
  <c r="A22" i="98" s="1"/>
  <c r="A135" i="5"/>
  <c r="A19" i="2" s="1"/>
  <c r="A125" i="5"/>
  <c r="A20" i="98"/>
  <c r="A115" i="5"/>
  <c r="A19" i="98"/>
  <c r="A105" i="5"/>
  <c r="A95" i="5"/>
  <c r="A85" i="5"/>
  <c r="A16" i="98" s="1"/>
  <c r="A75" i="5"/>
  <c r="A15" i="98" s="1"/>
  <c r="A65" i="5"/>
  <c r="A55" i="5"/>
  <c r="A45" i="5"/>
  <c r="A35" i="5"/>
  <c r="A11" i="98" s="1"/>
  <c r="A26" i="5"/>
  <c r="A16" i="5"/>
  <c r="A6" i="5"/>
  <c r="F6" i="106"/>
  <c r="E6" i="106"/>
  <c r="D6" i="106"/>
  <c r="C6" i="106"/>
  <c r="B6" i="106"/>
  <c r="A3" i="5"/>
  <c r="A3" i="106"/>
  <c r="A3" i="45"/>
  <c r="B116" i="45"/>
  <c r="B10" i="45"/>
  <c r="B60" i="45"/>
  <c r="B8" i="45"/>
  <c r="B28" i="45"/>
  <c r="B9" i="45"/>
  <c r="B74" i="45"/>
  <c r="B7" i="45"/>
  <c r="A146" i="5"/>
  <c r="A136" i="5"/>
  <c r="A126" i="5"/>
  <c r="A116" i="5"/>
  <c r="A7" i="98"/>
  <c r="A24" i="98"/>
  <c r="A39" i="98"/>
  <c r="A44" i="98"/>
  <c r="A51" i="98"/>
  <c r="A56" i="98"/>
  <c r="A59" i="98"/>
  <c r="A63" i="98"/>
  <c r="A75" i="98"/>
  <c r="A87" i="98"/>
  <c r="A99" i="98"/>
  <c r="A112" i="98"/>
  <c r="D6" i="98"/>
  <c r="C6" i="98"/>
  <c r="A3" i="98"/>
  <c r="D7" i="60"/>
  <c r="H7" i="60"/>
  <c r="E7" i="60"/>
  <c r="I7" i="60"/>
  <c r="C7" i="60"/>
  <c r="G7" i="60"/>
  <c r="G6" i="60"/>
  <c r="C6" i="60"/>
  <c r="A3" i="60"/>
  <c r="E5" i="105"/>
  <c r="D5" i="105"/>
  <c r="C5" i="105"/>
  <c r="A3" i="105"/>
  <c r="B5" i="30"/>
  <c r="D5" i="30"/>
  <c r="E5" i="30"/>
  <c r="F5" i="30"/>
  <c r="G5" i="30"/>
  <c r="J1" i="96" s="1"/>
  <c r="J1" i="158"/>
  <c r="H5" i="30"/>
  <c r="A5" i="30"/>
  <c r="A3" i="30"/>
  <c r="C5" i="128"/>
  <c r="B5" i="128"/>
  <c r="A5" i="128"/>
  <c r="B7" i="128"/>
  <c r="B5" i="166"/>
  <c r="B8" i="128"/>
  <c r="B9" i="128"/>
  <c r="B7" i="166" s="1"/>
  <c r="B10" i="128"/>
  <c r="B11" i="128"/>
  <c r="B9" i="166"/>
  <c r="B12" i="128"/>
  <c r="B13" i="128"/>
  <c r="B11" i="166" s="1"/>
  <c r="B14" i="128"/>
  <c r="A14" i="132" s="1"/>
  <c r="B15" i="128"/>
  <c r="B13" i="166"/>
  <c r="B16" i="128"/>
  <c r="B17" i="128"/>
  <c r="B18" i="128"/>
  <c r="A18" i="134" s="1"/>
  <c r="B19" i="128"/>
  <c r="B17" i="166"/>
  <c r="B20" i="128"/>
  <c r="B21" i="128"/>
  <c r="B6" i="128"/>
  <c r="B4" i="166" s="1"/>
  <c r="A6" i="134"/>
  <c r="A12" i="35"/>
  <c r="A13" i="35"/>
  <c r="A14" i="35"/>
  <c r="A15" i="35"/>
  <c r="A16" i="35"/>
  <c r="A17" i="35"/>
  <c r="A11" i="35"/>
  <c r="A6" i="35"/>
  <c r="A7" i="35"/>
  <c r="A8" i="35"/>
  <c r="A9" i="35"/>
  <c r="A5" i="35"/>
  <c r="A3" i="35"/>
  <c r="D42" i="54"/>
  <c r="A40" i="54"/>
  <c r="A41" i="54"/>
  <c r="A42" i="54"/>
  <c r="A43" i="54"/>
  <c r="A39" i="54"/>
  <c r="A38" i="54"/>
  <c r="A3" i="128"/>
  <c r="A20" i="54"/>
  <c r="C17" i="55"/>
  <c r="C28" i="55" s="1"/>
  <c r="A27" i="55"/>
  <c r="A39" i="55" s="1"/>
  <c r="A25" i="55"/>
  <c r="A15" i="55"/>
  <c r="A22" i="135"/>
  <c r="A21" i="135"/>
  <c r="A20" i="135"/>
  <c r="A18" i="135"/>
  <c r="A17" i="135"/>
  <c r="A16" i="135"/>
  <c r="A5" i="135"/>
  <c r="A9" i="135"/>
  <c r="A8" i="135"/>
  <c r="A7" i="135"/>
  <c r="J1" i="156"/>
  <c r="A20" i="134"/>
  <c r="A19" i="132"/>
  <c r="B18" i="162"/>
  <c r="A19" i="134"/>
  <c r="A11" i="132"/>
  <c r="B10" i="162" s="1"/>
  <c r="A11" i="134"/>
  <c r="A12" i="134"/>
  <c r="A6" i="132"/>
  <c r="B5" i="162" s="1"/>
  <c r="A13" i="132"/>
  <c r="B12" i="162" s="1"/>
  <c r="A13" i="134"/>
  <c r="A8" i="132"/>
  <c r="B7" i="162" s="1"/>
  <c r="A9" i="132"/>
  <c r="B8" i="162" s="1"/>
  <c r="A9" i="134"/>
  <c r="A16" i="134"/>
  <c r="A15" i="132"/>
  <c r="B14" i="162" s="1"/>
  <c r="A15" i="134"/>
  <c r="A7" i="132"/>
  <c r="B6" i="162"/>
  <c r="A7" i="134"/>
  <c r="C46" i="5"/>
  <c r="C136" i="5"/>
  <c r="B14" i="45"/>
  <c r="B79" i="45"/>
  <c r="B54" i="45"/>
  <c r="B29" i="45"/>
  <c r="B34" i="45"/>
  <c r="B99" i="45"/>
  <c r="B59" i="45"/>
  <c r="B104" i="45"/>
  <c r="B64" i="45"/>
  <c r="B49" i="45"/>
  <c r="B84" i="45"/>
  <c r="B24" i="45"/>
  <c r="B44" i="45"/>
  <c r="B109" i="45"/>
  <c r="B89" i="45"/>
  <c r="B69" i="45"/>
  <c r="B19" i="45"/>
  <c r="B39" i="45"/>
  <c r="B114" i="45"/>
  <c r="B94" i="45"/>
  <c r="B15" i="45"/>
  <c r="B20" i="45"/>
  <c r="B25" i="45"/>
  <c r="B30" i="45"/>
  <c r="B35" i="45"/>
  <c r="B40" i="45"/>
  <c r="B45" i="45"/>
  <c r="B50" i="45"/>
  <c r="B55" i="45"/>
  <c r="B115" i="45"/>
  <c r="B110" i="45"/>
  <c r="B105" i="45"/>
  <c r="B100" i="45"/>
  <c r="B95" i="45"/>
  <c r="B90" i="45"/>
  <c r="B85" i="45"/>
  <c r="B80" i="45"/>
  <c r="B75" i="45"/>
  <c r="B70" i="45"/>
  <c r="B65" i="45"/>
  <c r="B22" i="45"/>
  <c r="B27" i="45"/>
  <c r="B42" i="45"/>
  <c r="B47" i="45"/>
  <c r="B107" i="45"/>
  <c r="B102" i="45"/>
  <c r="B87" i="45"/>
  <c r="B82" i="45"/>
  <c r="B67" i="45"/>
  <c r="B62" i="45"/>
  <c r="B23" i="45"/>
  <c r="B43" i="45"/>
  <c r="B48" i="45"/>
  <c r="B108" i="45"/>
  <c r="B88" i="45"/>
  <c r="B83" i="45"/>
  <c r="B68" i="45"/>
  <c r="A1" i="135"/>
  <c r="B7" i="52"/>
  <c r="B12" i="52" s="1"/>
  <c r="B14" i="52"/>
  <c r="B13" i="52"/>
  <c r="B8" i="52"/>
  <c r="B4" i="52"/>
  <c r="A1" i="52"/>
  <c r="A21" i="131"/>
  <c r="A18" i="131"/>
  <c r="A16" i="131"/>
  <c r="A20" i="131"/>
  <c r="A1" i="131"/>
  <c r="A17" i="131"/>
  <c r="A4" i="131"/>
  <c r="A1" i="165"/>
  <c r="A38" i="165" s="1"/>
  <c r="A109" i="2"/>
  <c r="L32" i="153"/>
  <c r="M32" i="153"/>
  <c r="K32" i="153"/>
  <c r="L28" i="153"/>
  <c r="M28" i="153"/>
  <c r="K28" i="153"/>
  <c r="H2" i="136"/>
  <c r="C166" i="160"/>
  <c r="C167" i="160"/>
  <c r="C168" i="160"/>
  <c r="C169" i="160"/>
  <c r="B170" i="160"/>
  <c r="C170" i="160"/>
  <c r="C171" i="160"/>
  <c r="C165" i="160"/>
  <c r="C154" i="160"/>
  <c r="C155" i="160"/>
  <c r="C156" i="160"/>
  <c r="C157" i="160"/>
  <c r="C158" i="160"/>
  <c r="C159" i="160"/>
  <c r="C160" i="160"/>
  <c r="C161" i="160"/>
  <c r="B162" i="160"/>
  <c r="C162" i="160"/>
  <c r="B163" i="160"/>
  <c r="C163" i="160"/>
  <c r="B164" i="160"/>
  <c r="C164" i="160"/>
  <c r="D164" i="160"/>
  <c r="E164" i="160"/>
  <c r="F164" i="160"/>
  <c r="I160" i="160"/>
  <c r="J160" i="160"/>
  <c r="I161" i="160"/>
  <c r="J161" i="160"/>
  <c r="I162" i="160"/>
  <c r="J162" i="160"/>
  <c r="I163" i="160"/>
  <c r="J163" i="160"/>
  <c r="N164" i="160"/>
  <c r="N165" i="160"/>
  <c r="N166" i="160"/>
  <c r="N167" i="160"/>
  <c r="N168" i="160"/>
  <c r="N169" i="160"/>
  <c r="N170" i="160"/>
  <c r="N171" i="160"/>
  <c r="N172" i="160"/>
  <c r="G173" i="160"/>
  <c r="H173" i="160"/>
  <c r="I173" i="160"/>
  <c r="F173" i="160"/>
  <c r="H172" i="160"/>
  <c r="H168" i="160"/>
  <c r="H166" i="160"/>
  <c r="G166" i="160"/>
  <c r="H164" i="160"/>
  <c r="G154" i="160"/>
  <c r="G153" i="160"/>
  <c r="G152" i="160"/>
  <c r="G151" i="160"/>
  <c r="G150" i="160"/>
  <c r="G149" i="160"/>
  <c r="G148" i="160"/>
  <c r="G147" i="160"/>
  <c r="A145" i="160"/>
  <c r="I143" i="160"/>
  <c r="R118" i="164"/>
  <c r="R115" i="164"/>
  <c r="R113" i="164"/>
  <c r="R110" i="164"/>
  <c r="R107" i="164"/>
  <c r="R105" i="164"/>
  <c r="R102" i="164"/>
  <c r="R99" i="164"/>
  <c r="R97" i="164"/>
  <c r="R94" i="164"/>
  <c r="R91" i="164"/>
  <c r="R89" i="164"/>
  <c r="R86" i="164"/>
  <c r="R83" i="164"/>
  <c r="R81" i="164"/>
  <c r="R78" i="164"/>
  <c r="R75" i="164"/>
  <c r="R73" i="164"/>
  <c r="R70" i="164"/>
  <c r="R67" i="164"/>
  <c r="R65" i="164"/>
  <c r="R62" i="164"/>
  <c r="R59" i="164"/>
  <c r="R57" i="164"/>
  <c r="R54" i="164"/>
  <c r="R51" i="164"/>
  <c r="R49" i="164"/>
  <c r="R46" i="164"/>
  <c r="R43" i="164"/>
  <c r="R41" i="164"/>
  <c r="R38" i="164"/>
  <c r="R35" i="164"/>
  <c r="R33" i="164"/>
  <c r="S31" i="164" s="1"/>
  <c r="C11" i="164"/>
  <c r="B22" i="164"/>
  <c r="M32" i="164"/>
  <c r="T32" i="164" s="1"/>
  <c r="B21" i="164"/>
  <c r="L32" i="164" s="1"/>
  <c r="E4" i="164"/>
  <c r="D20" i="164"/>
  <c r="K122" i="164" s="1"/>
  <c r="R122" i="164" s="1"/>
  <c r="G22" i="122"/>
  <c r="R33" i="122" s="1"/>
  <c r="W34" i="122"/>
  <c r="X32" i="122" s="1"/>
  <c r="H11" i="122"/>
  <c r="W36" i="122"/>
  <c r="W40" i="122"/>
  <c r="W43" i="122"/>
  <c r="W46" i="122"/>
  <c r="W48" i="122"/>
  <c r="W51" i="122"/>
  <c r="W54" i="122"/>
  <c r="W56" i="122"/>
  <c r="W59" i="122"/>
  <c r="W62" i="122"/>
  <c r="W64" i="122"/>
  <c r="W67" i="122"/>
  <c r="W70" i="122"/>
  <c r="W72" i="122"/>
  <c r="W75" i="122"/>
  <c r="W78" i="122"/>
  <c r="W80" i="122"/>
  <c r="W83" i="122"/>
  <c r="W86" i="122"/>
  <c r="W88" i="122"/>
  <c r="W91" i="122"/>
  <c r="W94" i="122"/>
  <c r="W96" i="122"/>
  <c r="W99" i="122"/>
  <c r="W102" i="122"/>
  <c r="W104" i="122"/>
  <c r="W107" i="122"/>
  <c r="W110" i="122"/>
  <c r="W112" i="122"/>
  <c r="W115" i="122"/>
  <c r="W118" i="122"/>
  <c r="W120" i="122"/>
  <c r="W38" i="122"/>
  <c r="AA32" i="164"/>
  <c r="C12" i="164"/>
  <c r="B13" i="164"/>
  <c r="D12" i="164"/>
  <c r="B14" i="164"/>
  <c r="G14" i="122"/>
  <c r="J4" i="122"/>
  <c r="G1" i="122"/>
  <c r="A1" i="162"/>
  <c r="B27" i="163"/>
  <c r="C26" i="163"/>
  <c r="C25" i="163"/>
  <c r="C24" i="163"/>
  <c r="C23" i="163"/>
  <c r="C22" i="163"/>
  <c r="C21" i="163"/>
  <c r="C19" i="163"/>
  <c r="C18" i="163"/>
  <c r="C17" i="163"/>
  <c r="C16" i="163"/>
  <c r="C14" i="163"/>
  <c r="C13" i="163"/>
  <c r="C12" i="163"/>
  <c r="C11" i="163"/>
  <c r="C10" i="163"/>
  <c r="C9" i="163"/>
  <c r="C8" i="163"/>
  <c r="C7" i="163"/>
  <c r="C6" i="163"/>
  <c r="C5" i="163"/>
  <c r="I3" i="163"/>
  <c r="I5" i="162"/>
  <c r="O5" i="162"/>
  <c r="S5" i="162"/>
  <c r="W5" i="162"/>
  <c r="G3" i="123"/>
  <c r="I3" i="162"/>
  <c r="A1" i="123"/>
  <c r="A1" i="126"/>
  <c r="H5" i="134"/>
  <c r="P5" i="134"/>
  <c r="F5" i="134"/>
  <c r="N5" i="134"/>
  <c r="E3" i="134"/>
  <c r="A1" i="134"/>
  <c r="A1" i="113"/>
  <c r="A1" i="2"/>
  <c r="A28" i="113"/>
  <c r="M13" i="154"/>
  <c r="O11" i="113"/>
  <c r="R28" i="166"/>
  <c r="L13" i="151"/>
  <c r="K13" i="141"/>
  <c r="G24" i="113"/>
  <c r="L11" i="158"/>
  <c r="M11" i="155"/>
  <c r="M11" i="147"/>
  <c r="M18" i="113"/>
  <c r="E16" i="113"/>
  <c r="H33" i="166" s="1"/>
  <c r="K11" i="156"/>
  <c r="E9" i="113"/>
  <c r="G5" i="113"/>
  <c r="E5" i="113"/>
  <c r="M5" i="113" s="1"/>
  <c r="D131" i="160"/>
  <c r="E131" i="160"/>
  <c r="F131" i="160"/>
  <c r="D132" i="160"/>
  <c r="E132" i="160"/>
  <c r="F132" i="160"/>
  <c r="D133" i="160"/>
  <c r="E133" i="160"/>
  <c r="F133" i="160"/>
  <c r="D134" i="160"/>
  <c r="E134" i="160"/>
  <c r="F134" i="160"/>
  <c r="D135" i="160"/>
  <c r="E135" i="160"/>
  <c r="F135" i="160"/>
  <c r="D130" i="160"/>
  <c r="E130" i="160"/>
  <c r="F130" i="160"/>
  <c r="G129" i="160"/>
  <c r="G130" i="160"/>
  <c r="G131" i="160"/>
  <c r="G128" i="160"/>
  <c r="D120" i="160"/>
  <c r="E120" i="160"/>
  <c r="F120" i="160"/>
  <c r="D121" i="160"/>
  <c r="E121" i="160"/>
  <c r="F121" i="160"/>
  <c r="D122" i="160"/>
  <c r="E122" i="160"/>
  <c r="F122" i="160"/>
  <c r="D123" i="160"/>
  <c r="E123" i="160"/>
  <c r="F123" i="160"/>
  <c r="D124" i="160"/>
  <c r="E124" i="160"/>
  <c r="F124" i="160"/>
  <c r="D125" i="160"/>
  <c r="E125" i="160"/>
  <c r="E160" i="160" s="1"/>
  <c r="E11" i="55" s="1"/>
  <c r="F125" i="160"/>
  <c r="D126" i="160"/>
  <c r="E126" i="160"/>
  <c r="F126" i="160"/>
  <c r="D127" i="160"/>
  <c r="E127" i="160"/>
  <c r="F127" i="160"/>
  <c r="D128" i="160"/>
  <c r="E128" i="160"/>
  <c r="F128" i="160"/>
  <c r="D119" i="160"/>
  <c r="E119" i="160"/>
  <c r="F119" i="160"/>
  <c r="C112" i="160"/>
  <c r="D112" i="160"/>
  <c r="E112" i="160"/>
  <c r="F112" i="160"/>
  <c r="C113" i="160"/>
  <c r="D113" i="160"/>
  <c r="E113" i="160"/>
  <c r="F113" i="160"/>
  <c r="C114" i="160"/>
  <c r="D114" i="160"/>
  <c r="E114" i="160"/>
  <c r="F114" i="160"/>
  <c r="C115" i="160"/>
  <c r="D115" i="160"/>
  <c r="E115" i="160"/>
  <c r="F115" i="160"/>
  <c r="G112" i="160"/>
  <c r="G113" i="160"/>
  <c r="G114" i="160"/>
  <c r="G115" i="160"/>
  <c r="G116" i="160"/>
  <c r="G117" i="160"/>
  <c r="G118" i="160"/>
  <c r="G119" i="160"/>
  <c r="K126" i="160"/>
  <c r="L126" i="160"/>
  <c r="M126" i="160"/>
  <c r="M161" i="160" s="1"/>
  <c r="K127" i="160"/>
  <c r="L127" i="160"/>
  <c r="M127" i="160"/>
  <c r="M162" i="160" s="1"/>
  <c r="K128" i="160"/>
  <c r="L128" i="160"/>
  <c r="M128" i="160"/>
  <c r="K125" i="160"/>
  <c r="K160" i="160" s="1"/>
  <c r="L125" i="160"/>
  <c r="M125" i="160"/>
  <c r="I118" i="160"/>
  <c r="J113" i="160"/>
  <c r="K113" i="160"/>
  <c r="L113" i="160"/>
  <c r="M113" i="160"/>
  <c r="J114" i="160"/>
  <c r="K114" i="160"/>
  <c r="L114" i="160"/>
  <c r="M114" i="160"/>
  <c r="J115" i="160"/>
  <c r="K115" i="160"/>
  <c r="L115" i="160"/>
  <c r="M115" i="160"/>
  <c r="J116" i="160"/>
  <c r="K116" i="160"/>
  <c r="L116" i="160"/>
  <c r="M116" i="160"/>
  <c r="J118" i="160"/>
  <c r="K118" i="160"/>
  <c r="L118" i="160"/>
  <c r="M118" i="160"/>
  <c r="J112" i="160"/>
  <c r="K112" i="160"/>
  <c r="L112" i="160"/>
  <c r="M112" i="160"/>
  <c r="D96" i="160"/>
  <c r="E96" i="160"/>
  <c r="F96" i="160"/>
  <c r="D97" i="160"/>
  <c r="E97" i="160"/>
  <c r="F97" i="160"/>
  <c r="D98" i="160"/>
  <c r="E98" i="160"/>
  <c r="F98" i="160"/>
  <c r="D99" i="160"/>
  <c r="E99" i="160"/>
  <c r="F99" i="160"/>
  <c r="D100" i="160"/>
  <c r="D169" i="160" s="1"/>
  <c r="D22" i="55" s="1"/>
  <c r="E100" i="160"/>
  <c r="F100" i="160"/>
  <c r="D101" i="160"/>
  <c r="E101" i="160"/>
  <c r="E170" i="160" s="1"/>
  <c r="E23" i="55" s="1"/>
  <c r="F101" i="160"/>
  <c r="G95" i="160"/>
  <c r="G96" i="160"/>
  <c r="G97" i="160"/>
  <c r="G98" i="160"/>
  <c r="G99" i="160"/>
  <c r="G100" i="160"/>
  <c r="G101" i="160"/>
  <c r="G94" i="160"/>
  <c r="D86" i="160"/>
  <c r="E86" i="160"/>
  <c r="F86" i="160"/>
  <c r="D87" i="160"/>
  <c r="E87" i="160"/>
  <c r="F87" i="160"/>
  <c r="D88" i="160"/>
  <c r="D157" i="160" s="1"/>
  <c r="E88" i="160"/>
  <c r="F88" i="160"/>
  <c r="D89" i="160"/>
  <c r="E89" i="160"/>
  <c r="E158" i="160" s="1"/>
  <c r="D9" i="165" s="1"/>
  <c r="F89" i="160"/>
  <c r="D90" i="160"/>
  <c r="E90" i="160"/>
  <c r="F90" i="160"/>
  <c r="F159" i="160" s="1"/>
  <c r="D91" i="160"/>
  <c r="E91" i="160"/>
  <c r="F91" i="160"/>
  <c r="D92" i="160"/>
  <c r="E92" i="160"/>
  <c r="F92" i="160"/>
  <c r="D93" i="160"/>
  <c r="E93" i="160"/>
  <c r="E162" i="160" s="1"/>
  <c r="F93" i="160"/>
  <c r="D94" i="160"/>
  <c r="E94" i="160"/>
  <c r="F94" i="160"/>
  <c r="D85" i="160"/>
  <c r="E85" i="160"/>
  <c r="F85" i="160"/>
  <c r="C78" i="160"/>
  <c r="D78" i="160"/>
  <c r="E78" i="160"/>
  <c r="F78" i="160"/>
  <c r="C79" i="160"/>
  <c r="D79" i="160"/>
  <c r="E79" i="160"/>
  <c r="F79" i="160"/>
  <c r="C80" i="160"/>
  <c r="D80" i="160"/>
  <c r="E80" i="160"/>
  <c r="F80" i="160"/>
  <c r="C81" i="160"/>
  <c r="D81" i="160"/>
  <c r="E81" i="160"/>
  <c r="F81" i="160"/>
  <c r="G82" i="160"/>
  <c r="G83" i="160"/>
  <c r="G84" i="160"/>
  <c r="G85" i="160"/>
  <c r="M96" i="160"/>
  <c r="K92" i="160"/>
  <c r="K161" i="160" s="1"/>
  <c r="L92" i="160"/>
  <c r="M92" i="160"/>
  <c r="K93" i="160"/>
  <c r="L93" i="160"/>
  <c r="M93" i="160"/>
  <c r="K94" i="160"/>
  <c r="L94" i="160"/>
  <c r="L163" i="160" s="1"/>
  <c r="M94" i="160"/>
  <c r="K91" i="160"/>
  <c r="L91" i="160"/>
  <c r="M91" i="160"/>
  <c r="I84" i="160"/>
  <c r="J79" i="160"/>
  <c r="K79" i="160"/>
  <c r="L79" i="160"/>
  <c r="M79" i="160"/>
  <c r="J80" i="160"/>
  <c r="K80" i="160"/>
  <c r="L80" i="160"/>
  <c r="M80" i="160"/>
  <c r="J81" i="160"/>
  <c r="K81" i="160"/>
  <c r="L81" i="160"/>
  <c r="M81" i="160"/>
  <c r="J82" i="160"/>
  <c r="K82" i="160"/>
  <c r="L82" i="160"/>
  <c r="M82" i="160"/>
  <c r="J84" i="160"/>
  <c r="K84" i="160"/>
  <c r="L84" i="160"/>
  <c r="M84" i="160"/>
  <c r="J78" i="160"/>
  <c r="K78" i="160"/>
  <c r="L78" i="160"/>
  <c r="M78" i="160"/>
  <c r="D63" i="160"/>
  <c r="E63" i="160"/>
  <c r="E166" i="160"/>
  <c r="E19" i="55" s="1"/>
  <c r="F63" i="160"/>
  <c r="F166" i="160" s="1"/>
  <c r="F19" i="55" s="1"/>
  <c r="D64" i="160"/>
  <c r="E64" i="160"/>
  <c r="F64" i="160"/>
  <c r="F167" i="160" s="1"/>
  <c r="H7" i="165" s="1"/>
  <c r="D65" i="160"/>
  <c r="E65" i="160"/>
  <c r="E168" i="160" s="1"/>
  <c r="E21" i="55" s="1"/>
  <c r="F65" i="160"/>
  <c r="F168" i="160" s="1"/>
  <c r="D66" i="160"/>
  <c r="E66" i="160"/>
  <c r="E169" i="160"/>
  <c r="G11" i="165" s="1"/>
  <c r="F66" i="160"/>
  <c r="F169" i="160" s="1"/>
  <c r="D67" i="160"/>
  <c r="E67" i="160"/>
  <c r="F67" i="160"/>
  <c r="F170" i="160"/>
  <c r="H13" i="165" s="1"/>
  <c r="G61" i="160"/>
  <c r="G164" i="160" s="1"/>
  <c r="G62" i="160"/>
  <c r="G165" i="160"/>
  <c r="G60" i="160"/>
  <c r="K58" i="160"/>
  <c r="L58" i="160"/>
  <c r="M58" i="160"/>
  <c r="K59" i="160"/>
  <c r="L59" i="160"/>
  <c r="M59" i="160"/>
  <c r="K60" i="160"/>
  <c r="K163" i="160" s="1"/>
  <c r="L60" i="160"/>
  <c r="M60" i="160"/>
  <c r="K62" i="160"/>
  <c r="L62" i="160"/>
  <c r="M62" i="160"/>
  <c r="K57" i="160"/>
  <c r="L57" i="160"/>
  <c r="L160" i="160" s="1"/>
  <c r="M57" i="160"/>
  <c r="C44" i="160"/>
  <c r="D44" i="160"/>
  <c r="E44" i="160"/>
  <c r="F44" i="160"/>
  <c r="C45" i="160"/>
  <c r="D45" i="160"/>
  <c r="E45" i="160"/>
  <c r="F45" i="160"/>
  <c r="C46" i="160"/>
  <c r="D46" i="160"/>
  <c r="E46" i="160"/>
  <c r="F46" i="160"/>
  <c r="C47" i="160"/>
  <c r="D47" i="160"/>
  <c r="E47" i="160"/>
  <c r="F47" i="160"/>
  <c r="G44" i="160"/>
  <c r="G45" i="160"/>
  <c r="G46" i="160"/>
  <c r="G47" i="160"/>
  <c r="G48" i="160"/>
  <c r="G49" i="160"/>
  <c r="G50" i="160"/>
  <c r="D52" i="160"/>
  <c r="E52" i="160"/>
  <c r="E155" i="160" s="1"/>
  <c r="E6" i="55" s="1"/>
  <c r="F52" i="160"/>
  <c r="D53" i="160"/>
  <c r="E53" i="160"/>
  <c r="E156" i="160"/>
  <c r="D7" i="165" s="1"/>
  <c r="F53" i="160"/>
  <c r="D54" i="160"/>
  <c r="E54" i="160"/>
  <c r="F54" i="160"/>
  <c r="F157" i="160"/>
  <c r="E8" i="165" s="1"/>
  <c r="D55" i="160"/>
  <c r="E55" i="160"/>
  <c r="F55" i="160"/>
  <c r="D56" i="160"/>
  <c r="D159" i="160" s="1"/>
  <c r="D10" i="55" s="1"/>
  <c r="D34" i="55" s="1"/>
  <c r="E56" i="160"/>
  <c r="F56" i="160"/>
  <c r="D57" i="160"/>
  <c r="E57" i="160"/>
  <c r="F57" i="160"/>
  <c r="F160" i="160" s="1"/>
  <c r="D58" i="160"/>
  <c r="E58" i="160"/>
  <c r="F58" i="160"/>
  <c r="F161" i="160"/>
  <c r="E12" i="165" s="1"/>
  <c r="D59" i="160"/>
  <c r="D162" i="160" s="1"/>
  <c r="D13" i="55" s="1"/>
  <c r="E59" i="160"/>
  <c r="F59" i="160"/>
  <c r="D60" i="160"/>
  <c r="D163" i="160" s="1"/>
  <c r="E60" i="160"/>
  <c r="F60" i="160"/>
  <c r="F163" i="160" s="1"/>
  <c r="F14" i="55" s="1"/>
  <c r="D51" i="160"/>
  <c r="E51" i="160"/>
  <c r="E154" i="160" s="1"/>
  <c r="D5" i="165" s="1"/>
  <c r="F51" i="160"/>
  <c r="F154" i="160" s="1"/>
  <c r="E5" i="165" s="1"/>
  <c r="G51" i="160"/>
  <c r="I50" i="160"/>
  <c r="J45" i="160"/>
  <c r="K45" i="160"/>
  <c r="L45" i="160"/>
  <c r="M45" i="160"/>
  <c r="J46" i="160"/>
  <c r="K46" i="160"/>
  <c r="L46" i="160"/>
  <c r="M46" i="160"/>
  <c r="J47" i="160"/>
  <c r="K47" i="160"/>
  <c r="L47" i="160"/>
  <c r="M47" i="160"/>
  <c r="J48" i="160"/>
  <c r="K48" i="160"/>
  <c r="L48" i="160"/>
  <c r="M48" i="160"/>
  <c r="J50" i="160"/>
  <c r="K50" i="160"/>
  <c r="L50" i="160"/>
  <c r="M50" i="160"/>
  <c r="J44" i="160"/>
  <c r="K44" i="160"/>
  <c r="L44" i="160"/>
  <c r="M44" i="160"/>
  <c r="K27" i="160"/>
  <c r="L27" i="160"/>
  <c r="M27" i="160"/>
  <c r="K31" i="160"/>
  <c r="L31" i="160"/>
  <c r="M31" i="160"/>
  <c r="K35" i="160"/>
  <c r="L35" i="160"/>
  <c r="M35" i="160"/>
  <c r="I15" i="160"/>
  <c r="J15" i="160"/>
  <c r="I17" i="160"/>
  <c r="J17" i="160"/>
  <c r="K15" i="160"/>
  <c r="L15" i="160"/>
  <c r="M15" i="160"/>
  <c r="K17" i="160"/>
  <c r="L17" i="160"/>
  <c r="M17" i="160"/>
  <c r="K19" i="160"/>
  <c r="L19" i="160"/>
  <c r="M19" i="160"/>
  <c r="F108" i="160"/>
  <c r="A108" i="160"/>
  <c r="F74" i="160"/>
  <c r="A74" i="160"/>
  <c r="H69" i="160"/>
  <c r="H103" i="160" s="1"/>
  <c r="H137" i="160" s="1"/>
  <c r="A69" i="160"/>
  <c r="A103" i="160"/>
  <c r="A68" i="160"/>
  <c r="A102" i="160" s="1"/>
  <c r="A136" i="160" s="1"/>
  <c r="A171" i="160" s="1"/>
  <c r="A67" i="160"/>
  <c r="A101" i="160" s="1"/>
  <c r="A135" i="160" s="1"/>
  <c r="B66" i="160"/>
  <c r="H65" i="160"/>
  <c r="H99" i="160" s="1"/>
  <c r="H133" i="160" s="1"/>
  <c r="B65" i="160"/>
  <c r="A65" i="160"/>
  <c r="A99" i="160" s="1"/>
  <c r="A133" i="160" s="1"/>
  <c r="A168" i="160" s="1"/>
  <c r="B64" i="160"/>
  <c r="B132" i="160"/>
  <c r="B167" i="160" s="1"/>
  <c r="A64" i="160"/>
  <c r="A98" i="160" s="1"/>
  <c r="A132" i="160" s="1"/>
  <c r="A167" i="160" s="1"/>
  <c r="H63" i="160"/>
  <c r="H97" i="160" s="1"/>
  <c r="H131" i="160" s="1"/>
  <c r="B63" i="160"/>
  <c r="B131" i="160" s="1"/>
  <c r="B166" i="160" s="1"/>
  <c r="A63" i="160"/>
  <c r="A97" i="160"/>
  <c r="A131" i="160" s="1"/>
  <c r="A166" i="160" s="1"/>
  <c r="B62" i="160"/>
  <c r="B96" i="160"/>
  <c r="H61" i="160"/>
  <c r="H95" i="160" s="1"/>
  <c r="H129" i="160" s="1"/>
  <c r="H163" i="160" s="1"/>
  <c r="A61" i="160"/>
  <c r="A95" i="160" s="1"/>
  <c r="A129" i="160" s="1"/>
  <c r="H60" i="160"/>
  <c r="H94" i="160" s="1"/>
  <c r="H128" i="160" s="1"/>
  <c r="H162" i="160" s="1"/>
  <c r="A60" i="160"/>
  <c r="A94" i="160"/>
  <c r="A128" i="160" s="1"/>
  <c r="A163" i="160" s="1"/>
  <c r="A59" i="160"/>
  <c r="A93" i="160"/>
  <c r="A127" i="160" s="1"/>
  <c r="A162" i="160" s="1"/>
  <c r="A13" i="55" s="1"/>
  <c r="H58" i="160"/>
  <c r="H92" i="160"/>
  <c r="H126" i="160" s="1"/>
  <c r="H160" i="160" s="1"/>
  <c r="B58" i="160"/>
  <c r="B126" i="160"/>
  <c r="B161" i="160" s="1"/>
  <c r="A58" i="160"/>
  <c r="A92" i="160" s="1"/>
  <c r="A126" i="160" s="1"/>
  <c r="A161" i="160" s="1"/>
  <c r="H57" i="160"/>
  <c r="H91" i="160" s="1"/>
  <c r="H125" i="160" s="1"/>
  <c r="B57" i="160"/>
  <c r="B56" i="160"/>
  <c r="B90" i="160"/>
  <c r="A56" i="160"/>
  <c r="A90" i="160" s="1"/>
  <c r="A124" i="160" s="1"/>
  <c r="A159" i="160" s="1"/>
  <c r="B55" i="160"/>
  <c r="B123" i="160" s="1"/>
  <c r="B158" i="160" s="1"/>
  <c r="A55" i="160"/>
  <c r="A89" i="160"/>
  <c r="A123" i="160" s="1"/>
  <c r="A158" i="160" s="1"/>
  <c r="A9" i="55" s="1"/>
  <c r="A33" i="55" s="1"/>
  <c r="B54" i="160"/>
  <c r="B88" i="160"/>
  <c r="A54" i="160"/>
  <c r="A88" i="160" s="1"/>
  <c r="A122" i="160" s="1"/>
  <c r="A157" i="160" s="1"/>
  <c r="A8" i="55" s="1"/>
  <c r="A32" i="55" s="1"/>
  <c r="H53" i="160"/>
  <c r="H87" i="160"/>
  <c r="H121" i="160" s="1"/>
  <c r="H156" i="160" s="1"/>
  <c r="B53" i="160"/>
  <c r="B87" i="160"/>
  <c r="B52" i="160"/>
  <c r="B120" i="160" s="1"/>
  <c r="B155" i="160" s="1"/>
  <c r="A52" i="160"/>
  <c r="A86" i="160" s="1"/>
  <c r="A120" i="160" s="1"/>
  <c r="A155" i="160" s="1"/>
  <c r="B51" i="160"/>
  <c r="B119" i="160"/>
  <c r="B154" i="160" s="1"/>
  <c r="H50" i="160"/>
  <c r="H84" i="160"/>
  <c r="H118" i="160"/>
  <c r="A50" i="160"/>
  <c r="A84" i="160" s="1"/>
  <c r="A118" i="160" s="1"/>
  <c r="A153" i="160" s="1"/>
  <c r="C4" i="165" s="1"/>
  <c r="D4" i="165" s="1"/>
  <c r="E4" i="165" s="1"/>
  <c r="H48" i="160"/>
  <c r="H82" i="160" s="1"/>
  <c r="H116" i="160" s="1"/>
  <c r="H47" i="160"/>
  <c r="H81" i="160" s="1"/>
  <c r="H115" i="160" s="1"/>
  <c r="A47" i="160"/>
  <c r="A81" i="160"/>
  <c r="A115" i="160" s="1"/>
  <c r="H46" i="160"/>
  <c r="H80" i="160"/>
  <c r="H114" i="160" s="1"/>
  <c r="A46" i="160"/>
  <c r="A80" i="160"/>
  <c r="A114" i="160"/>
  <c r="A45" i="160"/>
  <c r="A79" i="160"/>
  <c r="A113" i="160" s="1"/>
  <c r="H44" i="160"/>
  <c r="H78" i="160"/>
  <c r="H112" i="160" s="1"/>
  <c r="A44" i="160"/>
  <c r="A78" i="160"/>
  <c r="A112" i="160" s="1"/>
  <c r="A42" i="160"/>
  <c r="A76" i="160" s="1"/>
  <c r="A110" i="160" s="1"/>
  <c r="F40" i="160"/>
  <c r="A40" i="160"/>
  <c r="A38" i="160"/>
  <c r="A37" i="160"/>
  <c r="A34" i="160"/>
  <c r="A33" i="160"/>
  <c r="A32" i="160"/>
  <c r="A29" i="160"/>
  <c r="A28" i="160"/>
  <c r="A26" i="160"/>
  <c r="A24" i="160"/>
  <c r="A22" i="160"/>
  <c r="A13" i="160"/>
  <c r="A11" i="160"/>
  <c r="J10" i="160"/>
  <c r="A9" i="160"/>
  <c r="I108" i="160"/>
  <c r="I74" i="160"/>
  <c r="I40" i="160"/>
  <c r="B108" i="160"/>
  <c r="J1" i="160"/>
  <c r="H1" i="160"/>
  <c r="F1" i="160"/>
  <c r="B1" i="160"/>
  <c r="A1" i="160"/>
  <c r="B44" i="96"/>
  <c r="J26" i="96"/>
  <c r="J30" i="96"/>
  <c r="J34" i="96"/>
  <c r="J38" i="96"/>
  <c r="I44" i="96"/>
  <c r="K11" i="143"/>
  <c r="E26" i="113"/>
  <c r="F45" i="134"/>
  <c r="K13" i="140"/>
  <c r="G23" i="113" s="1"/>
  <c r="I22" i="163" s="1"/>
  <c r="K13" i="154"/>
  <c r="G11" i="113" s="1"/>
  <c r="J28" i="166" s="1"/>
  <c r="M11" i="156"/>
  <c r="M9" i="113"/>
  <c r="E163" i="160"/>
  <c r="D14" i="165" s="1"/>
  <c r="E159" i="160"/>
  <c r="D158" i="160"/>
  <c r="C9" i="165" s="1"/>
  <c r="F155" i="160"/>
  <c r="F6" i="55" s="1"/>
  <c r="D170" i="160"/>
  <c r="F13" i="165" s="1"/>
  <c r="E167" i="160"/>
  <c r="E20" i="55" s="1"/>
  <c r="D166" i="160"/>
  <c r="D23" i="55"/>
  <c r="C13" i="165"/>
  <c r="D165" i="160"/>
  <c r="D18" i="55" s="1"/>
  <c r="D6" i="165"/>
  <c r="D155" i="160"/>
  <c r="C6" i="165" s="1"/>
  <c r="D167" i="160"/>
  <c r="F156" i="160"/>
  <c r="E7" i="165" s="1"/>
  <c r="G7" i="165"/>
  <c r="D161" i="160"/>
  <c r="A3" i="55"/>
  <c r="H3" i="132"/>
  <c r="A170" i="160"/>
  <c r="A164" i="160"/>
  <c r="F4" i="165" s="1"/>
  <c r="G4" i="165" s="1"/>
  <c r="H4" i="165"/>
  <c r="J5" i="134"/>
  <c r="L5" i="134"/>
  <c r="I5" i="113"/>
  <c r="B89" i="160"/>
  <c r="B92" i="160"/>
  <c r="B97" i="160"/>
  <c r="B98" i="160"/>
  <c r="B130" i="160"/>
  <c r="B165" i="160"/>
  <c r="B74" i="160"/>
  <c r="B85" i="160"/>
  <c r="B86" i="160"/>
  <c r="B121" i="160"/>
  <c r="B156" i="160" s="1"/>
  <c r="B124" i="160"/>
  <c r="B159" i="160" s="1"/>
  <c r="B40" i="160"/>
  <c r="A16" i="55"/>
  <c r="B68" i="96"/>
  <c r="A13" i="136"/>
  <c r="A13" i="158"/>
  <c r="A13" i="157"/>
  <c r="A13" i="156"/>
  <c r="A13" i="155"/>
  <c r="A13" i="154"/>
  <c r="A13" i="153"/>
  <c r="A13" i="152"/>
  <c r="A13" i="151"/>
  <c r="A13" i="150"/>
  <c r="A13" i="149"/>
  <c r="A13" i="148"/>
  <c r="A13" i="147"/>
  <c r="A13" i="146"/>
  <c r="A13" i="145"/>
  <c r="A13" i="138"/>
  <c r="A13" i="139"/>
  <c r="A13" i="140"/>
  <c r="A13" i="141"/>
  <c r="A13" i="142"/>
  <c r="A13" i="143"/>
  <c r="A13" i="144"/>
  <c r="A11" i="136"/>
  <c r="A11" i="158"/>
  <c r="A11" i="157"/>
  <c r="A11" i="156"/>
  <c r="A11" i="155"/>
  <c r="A11" i="154"/>
  <c r="A11" i="153"/>
  <c r="A11" i="152"/>
  <c r="A11" i="151"/>
  <c r="A11" i="150"/>
  <c r="A11" i="149"/>
  <c r="A11" i="148"/>
  <c r="A11" i="147"/>
  <c r="A11" i="146"/>
  <c r="A11" i="145"/>
  <c r="A11" i="138"/>
  <c r="A11" i="139"/>
  <c r="A11" i="140"/>
  <c r="A11" i="141"/>
  <c r="A11" i="142"/>
  <c r="A11" i="143"/>
  <c r="A11" i="144"/>
  <c r="J10" i="136"/>
  <c r="J10" i="158"/>
  <c r="J10" i="157"/>
  <c r="C43" i="157"/>
  <c r="J43" i="157"/>
  <c r="J10" i="156"/>
  <c r="J10" i="155"/>
  <c r="C43" i="155"/>
  <c r="J43" i="155"/>
  <c r="J10" i="154"/>
  <c r="J10" i="153"/>
  <c r="J10" i="152"/>
  <c r="J10" i="151"/>
  <c r="J10" i="150"/>
  <c r="J10" i="149"/>
  <c r="C43" i="149"/>
  <c r="J43" i="149"/>
  <c r="J10" i="148"/>
  <c r="J10" i="147"/>
  <c r="J10" i="146"/>
  <c r="J10" i="145"/>
  <c r="J10" i="138"/>
  <c r="J10" i="139"/>
  <c r="J10" i="140"/>
  <c r="J10" i="141"/>
  <c r="J10" i="142"/>
  <c r="J10" i="143"/>
  <c r="C77" i="143"/>
  <c r="J77" i="143"/>
  <c r="J89" i="143" s="1"/>
  <c r="J10" i="144"/>
  <c r="A9" i="136"/>
  <c r="A9" i="158"/>
  <c r="A9" i="157"/>
  <c r="A9" i="156"/>
  <c r="A9" i="155"/>
  <c r="A9" i="154"/>
  <c r="A9" i="153"/>
  <c r="A9" i="152"/>
  <c r="A9" i="151"/>
  <c r="A9" i="150"/>
  <c r="A9" i="149"/>
  <c r="A9" i="148"/>
  <c r="A9" i="147"/>
  <c r="A9" i="146"/>
  <c r="A9" i="145"/>
  <c r="A9" i="138"/>
  <c r="A9" i="139"/>
  <c r="A9" i="140"/>
  <c r="A9" i="141"/>
  <c r="A9" i="142"/>
  <c r="A9" i="143"/>
  <c r="A9" i="144"/>
  <c r="A22" i="136"/>
  <c r="A22" i="158"/>
  <c r="A22" i="157"/>
  <c r="A22" i="156"/>
  <c r="A22" i="155"/>
  <c r="A22" i="154"/>
  <c r="A22" i="153"/>
  <c r="A22" i="152"/>
  <c r="A22" i="151"/>
  <c r="A22" i="150"/>
  <c r="A22" i="149"/>
  <c r="A22" i="148"/>
  <c r="A22" i="147"/>
  <c r="A22" i="146"/>
  <c r="A22" i="145"/>
  <c r="A22" i="138"/>
  <c r="A22" i="139"/>
  <c r="A22" i="140"/>
  <c r="A22" i="141"/>
  <c r="A22" i="142"/>
  <c r="A22" i="143"/>
  <c r="A22" i="144"/>
  <c r="A38" i="136"/>
  <c r="A38" i="158"/>
  <c r="A38" i="157"/>
  <c r="A38" i="156"/>
  <c r="A38" i="155"/>
  <c r="A38" i="154"/>
  <c r="A38" i="153"/>
  <c r="A38" i="152"/>
  <c r="A38" i="151"/>
  <c r="A38" i="150"/>
  <c r="A38" i="149"/>
  <c r="A38" i="148"/>
  <c r="A38" i="147"/>
  <c r="A38" i="146"/>
  <c r="A38" i="145"/>
  <c r="A38" i="138"/>
  <c r="A38" i="139"/>
  <c r="A38" i="140"/>
  <c r="A38" i="141"/>
  <c r="A38" i="142"/>
  <c r="A38" i="143"/>
  <c r="A38" i="144"/>
  <c r="A34" i="136"/>
  <c r="A34" i="158"/>
  <c r="A34" i="157"/>
  <c r="A34" i="156"/>
  <c r="A34" i="155"/>
  <c r="A34" i="154"/>
  <c r="A34" i="153"/>
  <c r="A34" i="152"/>
  <c r="A34" i="151"/>
  <c r="A34" i="150"/>
  <c r="A34" i="149"/>
  <c r="A34" i="148"/>
  <c r="A34" i="147"/>
  <c r="A34" i="146"/>
  <c r="A34" i="145"/>
  <c r="A34" i="138"/>
  <c r="A34" i="139"/>
  <c r="A34" i="140"/>
  <c r="A34" i="141"/>
  <c r="A34" i="142"/>
  <c r="A34" i="143"/>
  <c r="A34" i="144"/>
  <c r="A32" i="136"/>
  <c r="A32" i="158"/>
  <c r="A32" i="157"/>
  <c r="A32" i="156"/>
  <c r="A32" i="155"/>
  <c r="A32" i="154"/>
  <c r="A32" i="153"/>
  <c r="A32" i="152"/>
  <c r="A32" i="151"/>
  <c r="A32" i="150"/>
  <c r="A32" i="149"/>
  <c r="A32" i="148"/>
  <c r="A32" i="147"/>
  <c r="A32" i="146"/>
  <c r="A32" i="145"/>
  <c r="A32" i="138"/>
  <c r="A32" i="139"/>
  <c r="A32" i="140"/>
  <c r="A32" i="141"/>
  <c r="A32" i="142"/>
  <c r="A32" i="143"/>
  <c r="A32" i="144"/>
  <c r="A28" i="136"/>
  <c r="A28" i="158"/>
  <c r="A28" i="157"/>
  <c r="A28" i="156"/>
  <c r="A28" i="155"/>
  <c r="A28" i="154"/>
  <c r="A28" i="153"/>
  <c r="A28" i="152"/>
  <c r="A28" i="151"/>
  <c r="A28" i="150"/>
  <c r="A28" i="149"/>
  <c r="A28" i="148"/>
  <c r="A28" i="147"/>
  <c r="A28" i="146"/>
  <c r="A28" i="145"/>
  <c r="A28" i="138"/>
  <c r="A28" i="139"/>
  <c r="A28" i="140"/>
  <c r="A28" i="141"/>
  <c r="A28" i="142"/>
  <c r="A28" i="143"/>
  <c r="A28" i="144"/>
  <c r="A26" i="136"/>
  <c r="A26" i="158"/>
  <c r="A26" i="157"/>
  <c r="A26" i="156"/>
  <c r="A26" i="155"/>
  <c r="A26" i="154"/>
  <c r="A26" i="153"/>
  <c r="A26" i="152"/>
  <c r="A26" i="151"/>
  <c r="A26" i="150"/>
  <c r="A26" i="149"/>
  <c r="A26" i="148"/>
  <c r="A26" i="147"/>
  <c r="A26" i="146"/>
  <c r="A26" i="145"/>
  <c r="A26" i="138"/>
  <c r="A26" i="139"/>
  <c r="A26" i="140"/>
  <c r="A26" i="141"/>
  <c r="A26" i="142"/>
  <c r="A26" i="143"/>
  <c r="A26" i="144"/>
  <c r="A24" i="136"/>
  <c r="A24" i="158"/>
  <c r="A24" i="157"/>
  <c r="A24" i="156"/>
  <c r="A24" i="155"/>
  <c r="A24" i="154"/>
  <c r="A24" i="153"/>
  <c r="A24" i="152"/>
  <c r="A24" i="151"/>
  <c r="A24" i="150"/>
  <c r="A24" i="149"/>
  <c r="A24" i="148"/>
  <c r="A24" i="147"/>
  <c r="A24" i="146"/>
  <c r="A24" i="145"/>
  <c r="A24" i="138"/>
  <c r="A24" i="139"/>
  <c r="A24" i="140"/>
  <c r="A24" i="141"/>
  <c r="A24" i="142"/>
  <c r="A24" i="143"/>
  <c r="A24" i="144"/>
  <c r="M63" i="96"/>
  <c r="L63" i="96"/>
  <c r="K63" i="96"/>
  <c r="J63" i="96"/>
  <c r="I63" i="96"/>
  <c r="J129" i="144"/>
  <c r="I129" i="144"/>
  <c r="J119" i="144"/>
  <c r="I119" i="144"/>
  <c r="C116" i="144"/>
  <c r="B116" i="144"/>
  <c r="B112" i="144"/>
  <c r="J95" i="144"/>
  <c r="J97" i="144" s="1"/>
  <c r="I95" i="144"/>
  <c r="I97" i="144" s="1"/>
  <c r="J85" i="144"/>
  <c r="I85" i="144"/>
  <c r="I78" i="144"/>
  <c r="C82" i="144"/>
  <c r="B82" i="144"/>
  <c r="B78" i="144"/>
  <c r="J61" i="144"/>
  <c r="I61" i="144"/>
  <c r="J51" i="144"/>
  <c r="I51" i="144"/>
  <c r="I44" i="144"/>
  <c r="C48" i="144"/>
  <c r="B48" i="144"/>
  <c r="J129" i="143"/>
  <c r="I129" i="143"/>
  <c r="I131" i="143" s="1"/>
  <c r="J119" i="143"/>
  <c r="I119" i="143"/>
  <c r="I112" i="143"/>
  <c r="C116" i="143"/>
  <c r="B116" i="143"/>
  <c r="B112" i="143" s="1"/>
  <c r="J95" i="143"/>
  <c r="I95" i="143"/>
  <c r="J85" i="143"/>
  <c r="I85" i="143"/>
  <c r="I78" i="143"/>
  <c r="C82" i="143"/>
  <c r="B82" i="143"/>
  <c r="B78" i="143" s="1"/>
  <c r="J61" i="143"/>
  <c r="I61" i="143"/>
  <c r="J51" i="143"/>
  <c r="I51" i="143"/>
  <c r="I44" i="143" s="1"/>
  <c r="C48" i="143"/>
  <c r="B48" i="143"/>
  <c r="B44" i="143"/>
  <c r="J129" i="142"/>
  <c r="I129" i="142"/>
  <c r="J119" i="142"/>
  <c r="J131" i="142"/>
  <c r="I119" i="142"/>
  <c r="I112" i="142" s="1"/>
  <c r="C116" i="142"/>
  <c r="C137" i="142" s="1"/>
  <c r="M111" i="164" s="1"/>
  <c r="B116" i="142"/>
  <c r="B112" i="142" s="1"/>
  <c r="J95" i="142"/>
  <c r="I95" i="142"/>
  <c r="J85" i="142"/>
  <c r="I85" i="142"/>
  <c r="C82" i="142"/>
  <c r="B82" i="142"/>
  <c r="B78" i="142"/>
  <c r="J61" i="142"/>
  <c r="J18" i="142" s="1"/>
  <c r="I61" i="142"/>
  <c r="J51" i="142"/>
  <c r="I51" i="142"/>
  <c r="C48" i="142"/>
  <c r="B48" i="142"/>
  <c r="B44" i="142" s="1"/>
  <c r="J129" i="141"/>
  <c r="I129" i="141"/>
  <c r="J119" i="141"/>
  <c r="I119" i="141"/>
  <c r="C116" i="141"/>
  <c r="B116" i="141"/>
  <c r="B112" i="141" s="1"/>
  <c r="J95" i="141"/>
  <c r="I95" i="141"/>
  <c r="J85" i="141"/>
  <c r="I85" i="141"/>
  <c r="C82" i="141"/>
  <c r="B82" i="141"/>
  <c r="B78" i="141"/>
  <c r="J61" i="141"/>
  <c r="I61" i="141"/>
  <c r="J51" i="141"/>
  <c r="I51" i="141"/>
  <c r="C48" i="141"/>
  <c r="B48" i="141"/>
  <c r="B44" i="141"/>
  <c r="J129" i="140"/>
  <c r="I129" i="140"/>
  <c r="J119" i="140"/>
  <c r="I119" i="140"/>
  <c r="C116" i="140"/>
  <c r="B116" i="140"/>
  <c r="B112" i="140" s="1"/>
  <c r="J95" i="140"/>
  <c r="I95" i="140"/>
  <c r="I97" i="140" s="1"/>
  <c r="J85" i="140"/>
  <c r="J16" i="140" s="1"/>
  <c r="I85" i="140"/>
  <c r="I78" i="140"/>
  <c r="C82" i="140"/>
  <c r="B82" i="140"/>
  <c r="J61" i="140"/>
  <c r="I61" i="140"/>
  <c r="J51" i="140"/>
  <c r="I51" i="140"/>
  <c r="I44" i="140"/>
  <c r="C48" i="140"/>
  <c r="B48" i="140"/>
  <c r="B44" i="140" s="1"/>
  <c r="J129" i="139"/>
  <c r="I129" i="139"/>
  <c r="J119" i="139"/>
  <c r="I119" i="139"/>
  <c r="I112" i="139"/>
  <c r="C116" i="139"/>
  <c r="B116" i="139"/>
  <c r="B112" i="139" s="1"/>
  <c r="J95" i="139"/>
  <c r="I95" i="139"/>
  <c r="I103" i="139" s="1"/>
  <c r="J85" i="139"/>
  <c r="I85" i="139"/>
  <c r="I78" i="139"/>
  <c r="C82" i="139"/>
  <c r="B82" i="139"/>
  <c r="B78" i="139"/>
  <c r="J61" i="139"/>
  <c r="I61" i="139"/>
  <c r="J51" i="139"/>
  <c r="I51" i="139"/>
  <c r="I44" i="139"/>
  <c r="C48" i="139"/>
  <c r="B48" i="139"/>
  <c r="J129" i="138"/>
  <c r="I129" i="138"/>
  <c r="I131" i="138" s="1"/>
  <c r="J119" i="138"/>
  <c r="I119" i="138"/>
  <c r="C116" i="138"/>
  <c r="J14" i="138" s="1"/>
  <c r="B116" i="138"/>
  <c r="B112" i="138"/>
  <c r="J95" i="138"/>
  <c r="I95" i="138"/>
  <c r="J85" i="138"/>
  <c r="J97" i="138" s="1"/>
  <c r="I85" i="138"/>
  <c r="C82" i="138"/>
  <c r="B82" i="138"/>
  <c r="B78" i="138"/>
  <c r="J61" i="138"/>
  <c r="I61" i="138"/>
  <c r="J51" i="138"/>
  <c r="I51" i="138"/>
  <c r="C48" i="138"/>
  <c r="B48" i="138"/>
  <c r="B44" i="138"/>
  <c r="J129" i="145"/>
  <c r="I129" i="145"/>
  <c r="J119" i="145"/>
  <c r="I119" i="145"/>
  <c r="C116" i="145"/>
  <c r="C137" i="145"/>
  <c r="M91" i="164"/>
  <c r="B116" i="145"/>
  <c r="B112" i="145" s="1"/>
  <c r="J95" i="145"/>
  <c r="J97" i="145" s="1"/>
  <c r="I95" i="145"/>
  <c r="J85" i="145"/>
  <c r="I85" i="145"/>
  <c r="C82" i="145"/>
  <c r="B82" i="145"/>
  <c r="B78" i="145"/>
  <c r="J61" i="145"/>
  <c r="I61" i="145"/>
  <c r="J51" i="145"/>
  <c r="I51" i="145"/>
  <c r="I44" i="145"/>
  <c r="C48" i="145"/>
  <c r="B48" i="145"/>
  <c r="J129" i="146"/>
  <c r="I129" i="146"/>
  <c r="J119" i="146"/>
  <c r="I119" i="146"/>
  <c r="C116" i="146"/>
  <c r="B116" i="146"/>
  <c r="B112" i="146" s="1"/>
  <c r="J95" i="146"/>
  <c r="I95" i="146"/>
  <c r="I97" i="146" s="1"/>
  <c r="J85" i="146"/>
  <c r="I85" i="146"/>
  <c r="I78" i="146" s="1"/>
  <c r="C82" i="146"/>
  <c r="B82" i="146"/>
  <c r="J61" i="146"/>
  <c r="J18" i="146"/>
  <c r="L18" i="163"/>
  <c r="I61" i="146"/>
  <c r="J51" i="146"/>
  <c r="I51" i="146"/>
  <c r="I44" i="146"/>
  <c r="C48" i="146"/>
  <c r="B48" i="146"/>
  <c r="J95" i="147"/>
  <c r="I95" i="147"/>
  <c r="I97" i="147" s="1"/>
  <c r="J85" i="147"/>
  <c r="I85" i="147"/>
  <c r="I78" i="147"/>
  <c r="C82" i="147"/>
  <c r="B82" i="147"/>
  <c r="B78" i="147"/>
  <c r="J61" i="147"/>
  <c r="J63" i="147" s="1"/>
  <c r="I61" i="147"/>
  <c r="I63" i="147" s="1"/>
  <c r="J51" i="147"/>
  <c r="I51" i="147"/>
  <c r="I44" i="147"/>
  <c r="C48" i="147"/>
  <c r="B48" i="147"/>
  <c r="J129" i="148"/>
  <c r="I129" i="148"/>
  <c r="J119" i="148"/>
  <c r="I119" i="148"/>
  <c r="I112" i="148"/>
  <c r="C116" i="148"/>
  <c r="B116" i="148"/>
  <c r="B112" i="148"/>
  <c r="J95" i="148"/>
  <c r="I95" i="148"/>
  <c r="I97" i="148" s="1"/>
  <c r="J85" i="148"/>
  <c r="I85" i="148"/>
  <c r="C82" i="148"/>
  <c r="B82" i="148"/>
  <c r="B78" i="148" s="1"/>
  <c r="J61" i="148"/>
  <c r="J18" i="148" s="1"/>
  <c r="I61" i="148"/>
  <c r="J51" i="148"/>
  <c r="I51" i="148"/>
  <c r="C48" i="148"/>
  <c r="B48" i="148"/>
  <c r="B44" i="148"/>
  <c r="J129" i="149"/>
  <c r="J131" i="149" s="1"/>
  <c r="I129" i="149"/>
  <c r="J119" i="149"/>
  <c r="I119" i="149"/>
  <c r="C116" i="149"/>
  <c r="B116" i="149"/>
  <c r="B112" i="149"/>
  <c r="J95" i="149"/>
  <c r="I95" i="149"/>
  <c r="J85" i="149"/>
  <c r="J97" i="149" s="1"/>
  <c r="I85" i="149"/>
  <c r="C82" i="149"/>
  <c r="B82" i="149"/>
  <c r="B78" i="149" s="1"/>
  <c r="J61" i="149"/>
  <c r="I61" i="149"/>
  <c r="J51" i="149"/>
  <c r="J63" i="149" s="1"/>
  <c r="I51" i="149"/>
  <c r="C48" i="149"/>
  <c r="B48" i="149"/>
  <c r="B44" i="149"/>
  <c r="J129" i="150"/>
  <c r="I129" i="150"/>
  <c r="J119" i="150"/>
  <c r="I119" i="150"/>
  <c r="C116" i="150"/>
  <c r="J137" i="150" s="1"/>
  <c r="B116" i="150"/>
  <c r="B112" i="150"/>
  <c r="J95" i="150"/>
  <c r="I95" i="150"/>
  <c r="J85" i="150"/>
  <c r="I85" i="150"/>
  <c r="C82" i="150"/>
  <c r="B82" i="150"/>
  <c r="J61" i="150"/>
  <c r="J63" i="150" s="1"/>
  <c r="I61" i="150"/>
  <c r="J51" i="150"/>
  <c r="I51" i="150"/>
  <c r="I44" i="150"/>
  <c r="C48" i="150"/>
  <c r="B48" i="150"/>
  <c r="B44" i="150"/>
  <c r="J129" i="151"/>
  <c r="I129" i="151"/>
  <c r="J119" i="151"/>
  <c r="I119" i="151"/>
  <c r="I131" i="151"/>
  <c r="C116" i="151"/>
  <c r="B116" i="151"/>
  <c r="B112" i="151"/>
  <c r="J95" i="151"/>
  <c r="I95" i="151"/>
  <c r="J85" i="151"/>
  <c r="I85" i="151"/>
  <c r="I97" i="151" s="1"/>
  <c r="I78" i="151"/>
  <c r="C82" i="151"/>
  <c r="B82" i="151"/>
  <c r="J61" i="151"/>
  <c r="I61" i="151"/>
  <c r="I63" i="151" s="1"/>
  <c r="J51" i="151"/>
  <c r="I51" i="151"/>
  <c r="I44" i="151"/>
  <c r="C48" i="151"/>
  <c r="B48" i="151"/>
  <c r="B44" i="151" s="1"/>
  <c r="J129" i="152"/>
  <c r="J18" i="152" s="1"/>
  <c r="I129" i="152"/>
  <c r="I131" i="152" s="1"/>
  <c r="J119" i="152"/>
  <c r="I119" i="152"/>
  <c r="I112" i="152"/>
  <c r="C116" i="152"/>
  <c r="B116" i="152"/>
  <c r="B112" i="152" s="1"/>
  <c r="J95" i="152"/>
  <c r="I95" i="152"/>
  <c r="J85" i="152"/>
  <c r="J97" i="152" s="1"/>
  <c r="I85" i="152"/>
  <c r="C82" i="152"/>
  <c r="B82" i="152"/>
  <c r="B78" i="152"/>
  <c r="J61" i="152"/>
  <c r="I61" i="152"/>
  <c r="J51" i="152"/>
  <c r="J63" i="152" s="1"/>
  <c r="I51" i="152"/>
  <c r="I44" i="152"/>
  <c r="C48" i="152"/>
  <c r="B48" i="152"/>
  <c r="B44" i="152" s="1"/>
  <c r="J129" i="153"/>
  <c r="I129" i="153"/>
  <c r="J119" i="153"/>
  <c r="I119" i="153"/>
  <c r="C116" i="153"/>
  <c r="B116" i="153"/>
  <c r="B112" i="153"/>
  <c r="J95" i="153"/>
  <c r="I95" i="153"/>
  <c r="J85" i="153"/>
  <c r="I85" i="153"/>
  <c r="C82" i="153"/>
  <c r="B82" i="153"/>
  <c r="J61" i="153"/>
  <c r="J63" i="153" s="1"/>
  <c r="I61" i="153"/>
  <c r="J51" i="153"/>
  <c r="I51" i="153"/>
  <c r="I16" i="153" s="1"/>
  <c r="C48" i="153"/>
  <c r="B48" i="153"/>
  <c r="J129" i="154"/>
  <c r="I129" i="154"/>
  <c r="J119" i="154"/>
  <c r="J131" i="154" s="1"/>
  <c r="I119" i="154"/>
  <c r="C116" i="154"/>
  <c r="B116" i="154"/>
  <c r="B112" i="154" s="1"/>
  <c r="J95" i="154"/>
  <c r="I95" i="154"/>
  <c r="J85" i="154"/>
  <c r="J97" i="154" s="1"/>
  <c r="I85" i="154"/>
  <c r="I97" i="154"/>
  <c r="C82" i="154"/>
  <c r="B82" i="154"/>
  <c r="J61" i="154"/>
  <c r="J18" i="154" s="1"/>
  <c r="L10" i="163"/>
  <c r="I61" i="154"/>
  <c r="J51" i="154"/>
  <c r="I51" i="154"/>
  <c r="I44" i="154"/>
  <c r="C48" i="154"/>
  <c r="B48" i="154"/>
  <c r="J129" i="155"/>
  <c r="I129" i="155"/>
  <c r="J119" i="155"/>
  <c r="I119" i="155"/>
  <c r="C116" i="155"/>
  <c r="B116" i="155"/>
  <c r="B112" i="155" s="1"/>
  <c r="J95" i="155"/>
  <c r="I95" i="155"/>
  <c r="J85" i="155"/>
  <c r="J97" i="155" s="1"/>
  <c r="I85" i="155"/>
  <c r="I78" i="155" s="1"/>
  <c r="C82" i="155"/>
  <c r="B82" i="155"/>
  <c r="B78" i="155"/>
  <c r="J61" i="155"/>
  <c r="I61" i="155"/>
  <c r="J51" i="155"/>
  <c r="I51" i="155"/>
  <c r="I44" i="155" s="1"/>
  <c r="C48" i="155"/>
  <c r="B48" i="155"/>
  <c r="J129" i="156"/>
  <c r="J137" i="156" s="1"/>
  <c r="I129" i="156"/>
  <c r="J119" i="156"/>
  <c r="I119" i="156"/>
  <c r="I112" i="156"/>
  <c r="C116" i="156"/>
  <c r="B116" i="156"/>
  <c r="B112" i="156" s="1"/>
  <c r="J95" i="156"/>
  <c r="J18" i="156" s="1"/>
  <c r="I95" i="156"/>
  <c r="I97" i="156" s="1"/>
  <c r="J85" i="156"/>
  <c r="I85" i="156"/>
  <c r="C82" i="156"/>
  <c r="J103" i="156" s="1"/>
  <c r="B82" i="156"/>
  <c r="J61" i="156"/>
  <c r="I61" i="156"/>
  <c r="I18" i="156" s="1"/>
  <c r="E9" i="123" s="1"/>
  <c r="J51" i="156"/>
  <c r="I51" i="156"/>
  <c r="C48" i="156"/>
  <c r="B48" i="156"/>
  <c r="J129" i="157"/>
  <c r="I129" i="157"/>
  <c r="J119" i="157"/>
  <c r="J131" i="157" s="1"/>
  <c r="I119" i="157"/>
  <c r="I131" i="157"/>
  <c r="C116" i="157"/>
  <c r="B116" i="157"/>
  <c r="B112" i="157" s="1"/>
  <c r="J95" i="157"/>
  <c r="I95" i="157"/>
  <c r="J85" i="157"/>
  <c r="J97" i="157" s="1"/>
  <c r="I85" i="157"/>
  <c r="B82" i="157"/>
  <c r="B78" i="157"/>
  <c r="J61" i="157"/>
  <c r="I61" i="157"/>
  <c r="J51" i="157"/>
  <c r="I51" i="157"/>
  <c r="B48" i="157"/>
  <c r="D48" i="157" s="1"/>
  <c r="E48" i="157" s="1"/>
  <c r="B44" i="157"/>
  <c r="J61" i="158"/>
  <c r="I61" i="158"/>
  <c r="J51" i="158"/>
  <c r="J63" i="158" s="1"/>
  <c r="I51" i="158"/>
  <c r="J85" i="158"/>
  <c r="I85" i="158"/>
  <c r="I97" i="158" s="1"/>
  <c r="J95" i="158"/>
  <c r="J18" i="158" s="1"/>
  <c r="I95" i="158"/>
  <c r="J129" i="158"/>
  <c r="I129" i="158"/>
  <c r="I131" i="158" s="1"/>
  <c r="J119" i="158"/>
  <c r="I119" i="158"/>
  <c r="I112" i="158"/>
  <c r="C116" i="158"/>
  <c r="C137" i="158" s="1"/>
  <c r="B116" i="158"/>
  <c r="B82" i="158"/>
  <c r="B78" i="158"/>
  <c r="B48" i="158"/>
  <c r="B44" i="158" s="1"/>
  <c r="J129" i="136"/>
  <c r="I129" i="136"/>
  <c r="J95" i="136"/>
  <c r="I95" i="136"/>
  <c r="J119" i="136"/>
  <c r="J131" i="136" s="1"/>
  <c r="I119" i="136"/>
  <c r="J85" i="136"/>
  <c r="I85" i="136"/>
  <c r="I97" i="136" s="1"/>
  <c r="B116" i="136"/>
  <c r="B112" i="136" s="1"/>
  <c r="L32" i="144"/>
  <c r="M32" i="144"/>
  <c r="K32" i="144"/>
  <c r="L28" i="144"/>
  <c r="M28" i="144"/>
  <c r="K28" i="144"/>
  <c r="L24" i="144"/>
  <c r="M24" i="144"/>
  <c r="K24" i="144"/>
  <c r="L32" i="143"/>
  <c r="M32" i="143"/>
  <c r="K32" i="143"/>
  <c r="L28" i="143"/>
  <c r="M28" i="143"/>
  <c r="K28" i="143"/>
  <c r="L24" i="143"/>
  <c r="M24" i="143"/>
  <c r="K24" i="143"/>
  <c r="L28" i="142"/>
  <c r="M28" i="142"/>
  <c r="K28" i="142"/>
  <c r="L32" i="142"/>
  <c r="M32" i="142"/>
  <c r="K32" i="142"/>
  <c r="L24" i="142"/>
  <c r="M24" i="142"/>
  <c r="K24" i="142"/>
  <c r="L32" i="141"/>
  <c r="M32" i="141"/>
  <c r="K32" i="141"/>
  <c r="L28" i="141"/>
  <c r="M28" i="141"/>
  <c r="K28" i="141"/>
  <c r="L24" i="141"/>
  <c r="M24" i="141"/>
  <c r="K24" i="141"/>
  <c r="L32" i="140"/>
  <c r="M32" i="140"/>
  <c r="K32" i="140"/>
  <c r="L28" i="140"/>
  <c r="M28" i="140"/>
  <c r="K28" i="140"/>
  <c r="L24" i="140"/>
  <c r="M24" i="140"/>
  <c r="K24" i="140"/>
  <c r="L32" i="139"/>
  <c r="M32" i="139"/>
  <c r="K32" i="139"/>
  <c r="L28" i="139"/>
  <c r="M28" i="139"/>
  <c r="K28" i="139"/>
  <c r="L24" i="139"/>
  <c r="M24" i="139"/>
  <c r="K24" i="139"/>
  <c r="L32" i="138"/>
  <c r="M32" i="138"/>
  <c r="K32" i="138"/>
  <c r="L28" i="138"/>
  <c r="M28" i="138"/>
  <c r="K28" i="138"/>
  <c r="L24" i="138"/>
  <c r="M24" i="138"/>
  <c r="K24" i="138"/>
  <c r="L32" i="145"/>
  <c r="M32" i="145"/>
  <c r="K32" i="145"/>
  <c r="L28" i="145"/>
  <c r="M28" i="145"/>
  <c r="K28" i="145"/>
  <c r="L24" i="145"/>
  <c r="M24" i="145"/>
  <c r="K24" i="145"/>
  <c r="L32" i="146"/>
  <c r="M32" i="146"/>
  <c r="K32" i="146"/>
  <c r="L28" i="146"/>
  <c r="M28" i="146"/>
  <c r="K28" i="146"/>
  <c r="L24" i="146"/>
  <c r="M24" i="146"/>
  <c r="K24" i="146"/>
  <c r="M32" i="147"/>
  <c r="L32" i="147"/>
  <c r="K32" i="147"/>
  <c r="M28" i="147"/>
  <c r="L28" i="147"/>
  <c r="K28" i="147"/>
  <c r="L24" i="147"/>
  <c r="M24" i="147"/>
  <c r="K24" i="147"/>
  <c r="L32" i="148"/>
  <c r="M32" i="148"/>
  <c r="K32" i="148"/>
  <c r="L28" i="148"/>
  <c r="M28" i="148"/>
  <c r="K28" i="148"/>
  <c r="L24" i="148"/>
  <c r="M24" i="148"/>
  <c r="K24" i="148"/>
  <c r="L32" i="149"/>
  <c r="M32" i="149"/>
  <c r="K32" i="149"/>
  <c r="L28" i="149"/>
  <c r="M28" i="149"/>
  <c r="K28" i="149"/>
  <c r="L24" i="149"/>
  <c r="M24" i="149"/>
  <c r="K24" i="149"/>
  <c r="L32" i="150"/>
  <c r="M32" i="150"/>
  <c r="K32" i="150"/>
  <c r="L28" i="150"/>
  <c r="M28" i="150"/>
  <c r="K28" i="150"/>
  <c r="L24" i="150"/>
  <c r="M24" i="150"/>
  <c r="K24" i="150"/>
  <c r="L32" i="151"/>
  <c r="M32" i="151"/>
  <c r="K32" i="151"/>
  <c r="L28" i="151"/>
  <c r="M28" i="151"/>
  <c r="K28" i="151"/>
  <c r="L24" i="151"/>
  <c r="M24" i="151"/>
  <c r="K24" i="151"/>
  <c r="M32" i="152"/>
  <c r="L32" i="152"/>
  <c r="K32" i="152"/>
  <c r="M28" i="152"/>
  <c r="L28" i="152"/>
  <c r="K28" i="152"/>
  <c r="M24" i="152"/>
  <c r="L24" i="152"/>
  <c r="K24" i="152"/>
  <c r="M24" i="153"/>
  <c r="L24" i="153"/>
  <c r="K24" i="153"/>
  <c r="M32" i="154"/>
  <c r="L32" i="154"/>
  <c r="K32" i="154"/>
  <c r="M28" i="154"/>
  <c r="L28" i="154"/>
  <c r="K28" i="154"/>
  <c r="M24" i="154"/>
  <c r="L24" i="154"/>
  <c r="K24" i="154"/>
  <c r="M32" i="155"/>
  <c r="L32" i="155"/>
  <c r="K32" i="155"/>
  <c r="M28" i="155"/>
  <c r="L28" i="155"/>
  <c r="K28" i="155"/>
  <c r="M24" i="155"/>
  <c r="L24" i="155"/>
  <c r="K24" i="155"/>
  <c r="M32" i="156"/>
  <c r="L32" i="156"/>
  <c r="K32" i="156"/>
  <c r="M28" i="156"/>
  <c r="L28" i="156"/>
  <c r="K28" i="156"/>
  <c r="M24" i="156"/>
  <c r="L24" i="156"/>
  <c r="K24" i="156"/>
  <c r="M32" i="157"/>
  <c r="L32" i="157"/>
  <c r="K32" i="157"/>
  <c r="M28" i="157"/>
  <c r="L28" i="157"/>
  <c r="K28" i="157"/>
  <c r="M24" i="157"/>
  <c r="L24" i="157"/>
  <c r="K24" i="157"/>
  <c r="M32" i="158"/>
  <c r="L32" i="158"/>
  <c r="K32" i="158"/>
  <c r="M28" i="158"/>
  <c r="L28" i="158"/>
  <c r="K28" i="158"/>
  <c r="M24" i="158"/>
  <c r="L24" i="158"/>
  <c r="K24" i="158"/>
  <c r="I112" i="138"/>
  <c r="I112" i="140"/>
  <c r="I131" i="142"/>
  <c r="I78" i="158"/>
  <c r="I112" i="157"/>
  <c r="I78" i="156"/>
  <c r="I78" i="154"/>
  <c r="I97" i="152"/>
  <c r="I78" i="152"/>
  <c r="I112" i="151"/>
  <c r="I78" i="148"/>
  <c r="J131" i="145"/>
  <c r="I78" i="136"/>
  <c r="I131" i="136"/>
  <c r="I112" i="136"/>
  <c r="I131" i="156"/>
  <c r="I97" i="155"/>
  <c r="I131" i="148"/>
  <c r="J131" i="146"/>
  <c r="J131" i="144"/>
  <c r="J131" i="150"/>
  <c r="J131" i="148"/>
  <c r="I131" i="139"/>
  <c r="J97" i="150"/>
  <c r="I97" i="143"/>
  <c r="J97" i="153"/>
  <c r="J97" i="147"/>
  <c r="I63" i="155"/>
  <c r="J63" i="138"/>
  <c r="J63" i="142"/>
  <c r="J63" i="156"/>
  <c r="I63" i="146"/>
  <c r="I63" i="140"/>
  <c r="J63" i="141"/>
  <c r="J63" i="157"/>
  <c r="M129" i="158"/>
  <c r="L129" i="158"/>
  <c r="K129" i="158"/>
  <c r="M117" i="158"/>
  <c r="L117" i="158"/>
  <c r="K117" i="158"/>
  <c r="J117" i="158"/>
  <c r="F108" i="158"/>
  <c r="A108" i="158"/>
  <c r="M95" i="158"/>
  <c r="L95" i="158"/>
  <c r="K95" i="158"/>
  <c r="I103" i="158"/>
  <c r="M83" i="158"/>
  <c r="L83" i="158"/>
  <c r="K83" i="158"/>
  <c r="K85" i="158"/>
  <c r="K97" i="158" s="1"/>
  <c r="J83" i="158"/>
  <c r="D82" i="158"/>
  <c r="B103" i="158"/>
  <c r="C77" i="158"/>
  <c r="J77" i="158"/>
  <c r="J89" i="158" s="1"/>
  <c r="J101" i="158" s="1"/>
  <c r="A74" i="158"/>
  <c r="H69" i="158"/>
  <c r="A69" i="158"/>
  <c r="A103" i="158" s="1"/>
  <c r="H65" i="158"/>
  <c r="A68" i="158"/>
  <c r="A102" i="158"/>
  <c r="A136" i="158" s="1"/>
  <c r="A67" i="158"/>
  <c r="A101" i="158"/>
  <c r="A135" i="158" s="1"/>
  <c r="B66" i="158"/>
  <c r="B65" i="158"/>
  <c r="A65" i="158"/>
  <c r="A99" i="158" s="1"/>
  <c r="A133" i="158"/>
  <c r="B64" i="158"/>
  <c r="B132" i="158"/>
  <c r="A64" i="158"/>
  <c r="A98" i="158"/>
  <c r="A132" i="158"/>
  <c r="B63" i="158"/>
  <c r="A63" i="158"/>
  <c r="A97" i="158" s="1"/>
  <c r="A131" i="158" s="1"/>
  <c r="B62" i="158"/>
  <c r="M61" i="158"/>
  <c r="L61" i="158"/>
  <c r="K61" i="158"/>
  <c r="H61" i="158"/>
  <c r="H95" i="158" s="1"/>
  <c r="H129" i="158" s="1"/>
  <c r="A61" i="158"/>
  <c r="A95" i="158"/>
  <c r="A129" i="158"/>
  <c r="H60" i="158"/>
  <c r="H94" i="158" s="1"/>
  <c r="H128" i="158"/>
  <c r="A60" i="158"/>
  <c r="A94" i="158"/>
  <c r="A128" i="158" s="1"/>
  <c r="A59" i="158"/>
  <c r="A93" i="158"/>
  <c r="A127" i="158"/>
  <c r="H58" i="158"/>
  <c r="H92" i="158" s="1"/>
  <c r="H126" i="158" s="1"/>
  <c r="B58" i="158"/>
  <c r="A58" i="158"/>
  <c r="A92" i="158" s="1"/>
  <c r="A126" i="158"/>
  <c r="H57" i="158"/>
  <c r="H91" i="158" s="1"/>
  <c r="H125" i="158" s="1"/>
  <c r="B57" i="158"/>
  <c r="B56" i="158"/>
  <c r="A56" i="158"/>
  <c r="A90" i="158"/>
  <c r="A124" i="158" s="1"/>
  <c r="B55" i="158"/>
  <c r="A55" i="158"/>
  <c r="A89" i="158"/>
  <c r="A123" i="158" s="1"/>
  <c r="B54" i="158"/>
  <c r="A54" i="158"/>
  <c r="A88" i="158" s="1"/>
  <c r="A122" i="158" s="1"/>
  <c r="H53" i="158"/>
  <c r="H87" i="158"/>
  <c r="H121" i="158"/>
  <c r="B53" i="158"/>
  <c r="B52" i="158"/>
  <c r="A52" i="158"/>
  <c r="A86" i="158"/>
  <c r="A120" i="158"/>
  <c r="H51" i="158"/>
  <c r="H85" i="158"/>
  <c r="H119" i="158"/>
  <c r="B51" i="158"/>
  <c r="H50" i="158"/>
  <c r="H84" i="158" s="1"/>
  <c r="H118" i="158" s="1"/>
  <c r="A50" i="158"/>
  <c r="A84" i="158"/>
  <c r="A118" i="158" s="1"/>
  <c r="M49" i="158"/>
  <c r="L49" i="158"/>
  <c r="K49" i="158"/>
  <c r="J49" i="158"/>
  <c r="H48" i="158"/>
  <c r="H82" i="158"/>
  <c r="H116" i="158"/>
  <c r="H47" i="158"/>
  <c r="H81" i="158" s="1"/>
  <c r="H115" i="158"/>
  <c r="A47" i="158"/>
  <c r="A81" i="158"/>
  <c r="A115" i="158" s="1"/>
  <c r="H46" i="158"/>
  <c r="H80" i="158"/>
  <c r="H114" i="158"/>
  <c r="A46" i="158"/>
  <c r="A80" i="158"/>
  <c r="A114" i="158"/>
  <c r="A45" i="158"/>
  <c r="A79" i="158"/>
  <c r="A113" i="158" s="1"/>
  <c r="H44" i="158"/>
  <c r="H78" i="158"/>
  <c r="A44" i="158"/>
  <c r="A78" i="158" s="1"/>
  <c r="A112" i="158"/>
  <c r="C43" i="158"/>
  <c r="J43" i="158"/>
  <c r="A42" i="158"/>
  <c r="A40" i="158"/>
  <c r="M13" i="158"/>
  <c r="L13" i="158"/>
  <c r="K13" i="158"/>
  <c r="M11" i="158"/>
  <c r="K11" i="158"/>
  <c r="H1" i="158"/>
  <c r="F1" i="158"/>
  <c r="B1" i="158"/>
  <c r="A1" i="158"/>
  <c r="C137" i="157"/>
  <c r="M129" i="157"/>
  <c r="L129" i="157"/>
  <c r="K129" i="157"/>
  <c r="M117" i="157"/>
  <c r="L117" i="157"/>
  <c r="K117" i="157"/>
  <c r="K119" i="157"/>
  <c r="K131" i="157"/>
  <c r="J117" i="157"/>
  <c r="A108" i="157"/>
  <c r="M95" i="157"/>
  <c r="L95" i="157"/>
  <c r="K95" i="157"/>
  <c r="M83" i="157"/>
  <c r="L83" i="157"/>
  <c r="K83" i="157"/>
  <c r="J83" i="157"/>
  <c r="C77" i="157"/>
  <c r="J77" i="157"/>
  <c r="J89" i="157" s="1"/>
  <c r="J101" i="157"/>
  <c r="F74" i="157"/>
  <c r="A74" i="157"/>
  <c r="H69" i="157"/>
  <c r="C69" i="157"/>
  <c r="A69" i="157"/>
  <c r="A103" i="157" s="1"/>
  <c r="H65" i="157"/>
  <c r="A68" i="157"/>
  <c r="A102" i="157"/>
  <c r="A136" i="157" s="1"/>
  <c r="A67" i="157"/>
  <c r="A101" i="157"/>
  <c r="A135" i="157"/>
  <c r="B66" i="157"/>
  <c r="B65" i="157"/>
  <c r="A65" i="157"/>
  <c r="A99" i="157"/>
  <c r="A133" i="157"/>
  <c r="B64" i="157"/>
  <c r="A64" i="157"/>
  <c r="A98" i="157"/>
  <c r="A132" i="157"/>
  <c r="B63" i="157"/>
  <c r="A63" i="157"/>
  <c r="A97" i="157" s="1"/>
  <c r="A131" i="157" s="1"/>
  <c r="B62" i="157"/>
  <c r="M61" i="157"/>
  <c r="L61" i="157"/>
  <c r="K61" i="157"/>
  <c r="J18" i="157"/>
  <c r="H61" i="157"/>
  <c r="H95" i="157" s="1"/>
  <c r="H129" i="157" s="1"/>
  <c r="A61" i="157"/>
  <c r="A95" i="157"/>
  <c r="A129" i="157"/>
  <c r="H60" i="157"/>
  <c r="H94" i="157"/>
  <c r="H128" i="157"/>
  <c r="A60" i="157"/>
  <c r="A94" i="157" s="1"/>
  <c r="A128" i="157" s="1"/>
  <c r="A59" i="157"/>
  <c r="A93" i="157" s="1"/>
  <c r="A127" i="157" s="1"/>
  <c r="H58" i="157"/>
  <c r="H92" i="157"/>
  <c r="H126" i="157" s="1"/>
  <c r="B58" i="157"/>
  <c r="A58" i="157"/>
  <c r="A92" i="157"/>
  <c r="A126" i="157" s="1"/>
  <c r="H57" i="157"/>
  <c r="H91" i="157" s="1"/>
  <c r="H125" i="157"/>
  <c r="B57" i="157"/>
  <c r="B56" i="157"/>
  <c r="A56" i="157"/>
  <c r="A90" i="157" s="1"/>
  <c r="A124" i="157" s="1"/>
  <c r="B55" i="157"/>
  <c r="A55" i="157"/>
  <c r="A89" i="157" s="1"/>
  <c r="A123" i="157"/>
  <c r="B54" i="157"/>
  <c r="A54" i="157"/>
  <c r="A88" i="157" s="1"/>
  <c r="A122" i="157"/>
  <c r="H53" i="157"/>
  <c r="B53" i="157"/>
  <c r="B52" i="157"/>
  <c r="A52" i="157"/>
  <c r="A86" i="157"/>
  <c r="A120" i="157"/>
  <c r="J16" i="157"/>
  <c r="H51" i="157"/>
  <c r="B51" i="157"/>
  <c r="H50" i="157"/>
  <c r="H84" i="157"/>
  <c r="H118" i="157"/>
  <c r="A50" i="157"/>
  <c r="A84" i="157"/>
  <c r="A118" i="157"/>
  <c r="M49" i="157"/>
  <c r="L49" i="157"/>
  <c r="K49" i="157"/>
  <c r="J49" i="157"/>
  <c r="H48" i="157"/>
  <c r="H82" i="157"/>
  <c r="H116" i="157" s="1"/>
  <c r="H47" i="157"/>
  <c r="H81" i="157" s="1"/>
  <c r="H115" i="157"/>
  <c r="A47" i="157"/>
  <c r="A81" i="157" s="1"/>
  <c r="A115" i="157" s="1"/>
  <c r="H46" i="157"/>
  <c r="H80" i="157"/>
  <c r="H114" i="157"/>
  <c r="A46" i="157"/>
  <c r="A80" i="157"/>
  <c r="A114" i="157"/>
  <c r="A45" i="157"/>
  <c r="A79" i="157"/>
  <c r="A113" i="157" s="1"/>
  <c r="H44" i="157"/>
  <c r="H78" i="157" s="1"/>
  <c r="H112" i="157" s="1"/>
  <c r="A44" i="157"/>
  <c r="A78" i="157"/>
  <c r="A112" i="157" s="1"/>
  <c r="A42" i="157"/>
  <c r="A76" i="157"/>
  <c r="A110" i="157"/>
  <c r="F40" i="157"/>
  <c r="A40" i="157"/>
  <c r="M13" i="157"/>
  <c r="L13" i="157"/>
  <c r="K13" i="157"/>
  <c r="M11" i="157"/>
  <c r="L11" i="157"/>
  <c r="L29" i="157" s="1"/>
  <c r="L30" i="157" s="1"/>
  <c r="I8" i="113"/>
  <c r="K11" i="157"/>
  <c r="H1" i="157"/>
  <c r="F1" i="157"/>
  <c r="B1" i="157"/>
  <c r="A1" i="157"/>
  <c r="C137" i="156"/>
  <c r="M47" i="164"/>
  <c r="M129" i="156"/>
  <c r="L129" i="156"/>
  <c r="K129" i="156"/>
  <c r="M117" i="156"/>
  <c r="L117" i="156"/>
  <c r="K117" i="156"/>
  <c r="K119" i="156"/>
  <c r="J117" i="156"/>
  <c r="F108" i="156"/>
  <c r="M95" i="156"/>
  <c r="L95" i="156"/>
  <c r="K95" i="156"/>
  <c r="K83" i="156"/>
  <c r="K85" i="156"/>
  <c r="M83" i="156"/>
  <c r="L83" i="156"/>
  <c r="J83" i="156"/>
  <c r="D82" i="156"/>
  <c r="C77" i="156"/>
  <c r="J77" i="156" s="1"/>
  <c r="J89" i="156" s="1"/>
  <c r="J101" i="156" s="1"/>
  <c r="H69" i="156"/>
  <c r="A69" i="156"/>
  <c r="A103" i="156"/>
  <c r="H65" i="156"/>
  <c r="H99" i="156"/>
  <c r="H133" i="156" s="1"/>
  <c r="A68" i="156"/>
  <c r="A102" i="156"/>
  <c r="A136" i="156"/>
  <c r="A67" i="156"/>
  <c r="A101" i="156"/>
  <c r="A135" i="156"/>
  <c r="B66" i="156"/>
  <c r="B65" i="156"/>
  <c r="A65" i="156"/>
  <c r="A99" i="156"/>
  <c r="A133" i="156" s="1"/>
  <c r="B64" i="156"/>
  <c r="A64" i="156"/>
  <c r="A98" i="156" s="1"/>
  <c r="A132" i="156" s="1"/>
  <c r="B63" i="156"/>
  <c r="A63" i="156"/>
  <c r="A97" i="156"/>
  <c r="A131" i="156"/>
  <c r="B62" i="156"/>
  <c r="M61" i="156"/>
  <c r="L61" i="156"/>
  <c r="K61" i="156"/>
  <c r="H61" i="156"/>
  <c r="H95" i="156"/>
  <c r="H129" i="156"/>
  <c r="A61" i="156"/>
  <c r="A95" i="156"/>
  <c r="A129" i="156"/>
  <c r="H60" i="156"/>
  <c r="H94" i="156" s="1"/>
  <c r="H128" i="156" s="1"/>
  <c r="A60" i="156"/>
  <c r="A94" i="156"/>
  <c r="A128" i="156" s="1"/>
  <c r="A59" i="156"/>
  <c r="A93" i="156"/>
  <c r="A127" i="156"/>
  <c r="H58" i="156"/>
  <c r="H92" i="156" s="1"/>
  <c r="H126" i="156"/>
  <c r="B58" i="156"/>
  <c r="A58" i="156"/>
  <c r="A92" i="156" s="1"/>
  <c r="A126" i="156" s="1"/>
  <c r="H57" i="156"/>
  <c r="H91" i="156"/>
  <c r="H125" i="156" s="1"/>
  <c r="B57" i="156"/>
  <c r="B56" i="156"/>
  <c r="A56" i="156"/>
  <c r="A90" i="156" s="1"/>
  <c r="A124" i="156" s="1"/>
  <c r="B55" i="156"/>
  <c r="A55" i="156"/>
  <c r="A89" i="156"/>
  <c r="A123" i="156" s="1"/>
  <c r="B54" i="156"/>
  <c r="A54" i="156"/>
  <c r="A88" i="156"/>
  <c r="A122" i="156" s="1"/>
  <c r="H53" i="156"/>
  <c r="B53" i="156"/>
  <c r="B52" i="156"/>
  <c r="A52" i="156"/>
  <c r="A86" i="156" s="1"/>
  <c r="A120" i="156"/>
  <c r="H51" i="156"/>
  <c r="H85" i="156"/>
  <c r="H119" i="156" s="1"/>
  <c r="B51" i="156"/>
  <c r="H50" i="156"/>
  <c r="H84" i="156" s="1"/>
  <c r="H118" i="156" s="1"/>
  <c r="A50" i="156"/>
  <c r="A84" i="156"/>
  <c r="A118" i="156" s="1"/>
  <c r="M49" i="156"/>
  <c r="L49" i="156"/>
  <c r="K49" i="156"/>
  <c r="K51" i="156" s="1"/>
  <c r="K16" i="156" s="1"/>
  <c r="J49" i="156"/>
  <c r="H48" i="156"/>
  <c r="H82" i="156" s="1"/>
  <c r="H116" i="156" s="1"/>
  <c r="H47" i="156"/>
  <c r="H81" i="156" s="1"/>
  <c r="H115" i="156" s="1"/>
  <c r="A47" i="156"/>
  <c r="A81" i="156"/>
  <c r="A115" i="156" s="1"/>
  <c r="H46" i="156"/>
  <c r="H80" i="156" s="1"/>
  <c r="H114" i="156" s="1"/>
  <c r="A46" i="156"/>
  <c r="A80" i="156"/>
  <c r="A114" i="156" s="1"/>
  <c r="A45" i="156"/>
  <c r="A79" i="156" s="1"/>
  <c r="A113" i="156" s="1"/>
  <c r="H44" i="156"/>
  <c r="H78" i="156"/>
  <c r="A44" i="156"/>
  <c r="A78" i="156" s="1"/>
  <c r="A112" i="156" s="1"/>
  <c r="C43" i="156"/>
  <c r="J43" i="156"/>
  <c r="J55" i="156" s="1"/>
  <c r="J67" i="156" s="1"/>
  <c r="A42" i="156"/>
  <c r="M13" i="156"/>
  <c r="M37" i="156" s="1"/>
  <c r="O9" i="113"/>
  <c r="L13" i="156"/>
  <c r="K9" i="113"/>
  <c r="L37" i="156"/>
  <c r="K13" i="156"/>
  <c r="G9" i="113"/>
  <c r="I8" i="163"/>
  <c r="K37" i="156"/>
  <c r="M29" i="156"/>
  <c r="M30" i="156" s="1"/>
  <c r="L11" i="156"/>
  <c r="K29" i="156"/>
  <c r="K30" i="156"/>
  <c r="H1" i="156"/>
  <c r="F1" i="156"/>
  <c r="B1" i="156"/>
  <c r="A1" i="156"/>
  <c r="C137" i="155"/>
  <c r="M129" i="155"/>
  <c r="M18" i="155" s="1"/>
  <c r="M61" i="155"/>
  <c r="M95" i="155"/>
  <c r="L129" i="155"/>
  <c r="K129" i="155"/>
  <c r="K61" i="155"/>
  <c r="K95" i="155"/>
  <c r="K18" i="155"/>
  <c r="M117" i="155"/>
  <c r="L117" i="155"/>
  <c r="K117" i="155"/>
  <c r="J117" i="155"/>
  <c r="A108" i="155"/>
  <c r="I103" i="155"/>
  <c r="L95" i="155"/>
  <c r="M83" i="155"/>
  <c r="L83" i="155"/>
  <c r="K83" i="155"/>
  <c r="K85" i="155"/>
  <c r="K97" i="155" s="1"/>
  <c r="J83" i="155"/>
  <c r="D82" i="155"/>
  <c r="C103" i="155"/>
  <c r="B103" i="155"/>
  <c r="C77" i="155"/>
  <c r="J77" i="155"/>
  <c r="J89" i="155"/>
  <c r="J101" i="155" s="1"/>
  <c r="F74" i="155"/>
  <c r="A74" i="155"/>
  <c r="H69" i="155"/>
  <c r="Y49" i="164" s="1"/>
  <c r="A69" i="155"/>
  <c r="A103" i="155"/>
  <c r="H65" i="155"/>
  <c r="A68" i="155"/>
  <c r="A102" i="155"/>
  <c r="A136" i="155"/>
  <c r="A67" i="155"/>
  <c r="A101" i="155" s="1"/>
  <c r="A135" i="155"/>
  <c r="B66" i="155"/>
  <c r="B65" i="155"/>
  <c r="A65" i="155"/>
  <c r="A99" i="155"/>
  <c r="A133" i="155"/>
  <c r="B64" i="155"/>
  <c r="A64" i="155"/>
  <c r="A98" i="155"/>
  <c r="A132" i="155"/>
  <c r="B63" i="155"/>
  <c r="A63" i="155"/>
  <c r="A97" i="155"/>
  <c r="A131" i="155"/>
  <c r="B62" i="155"/>
  <c r="L61" i="155"/>
  <c r="I18" i="155"/>
  <c r="H61" i="155"/>
  <c r="H95" i="155" s="1"/>
  <c r="H129" i="155" s="1"/>
  <c r="A61" i="155"/>
  <c r="A95" i="155"/>
  <c r="A129" i="155"/>
  <c r="H60" i="155"/>
  <c r="H94" i="155"/>
  <c r="H128" i="155"/>
  <c r="A60" i="155"/>
  <c r="A94" i="155" s="1"/>
  <c r="A128" i="155" s="1"/>
  <c r="A59" i="155"/>
  <c r="A93" i="155"/>
  <c r="A127" i="155"/>
  <c r="H58" i="155"/>
  <c r="H92" i="155" s="1"/>
  <c r="H126" i="155" s="1"/>
  <c r="B58" i="155"/>
  <c r="A58" i="155"/>
  <c r="A92" i="155" s="1"/>
  <c r="A126" i="155" s="1"/>
  <c r="H57" i="155"/>
  <c r="H91" i="155"/>
  <c r="H125" i="155" s="1"/>
  <c r="B57" i="155"/>
  <c r="B125" i="155"/>
  <c r="B56" i="155"/>
  <c r="A56" i="155"/>
  <c r="A90" i="155" s="1"/>
  <c r="A124" i="155" s="1"/>
  <c r="B55" i="155"/>
  <c r="B123" i="155"/>
  <c r="A55" i="155"/>
  <c r="A89" i="155"/>
  <c r="A123" i="155"/>
  <c r="B54" i="155"/>
  <c r="A54" i="155"/>
  <c r="A88" i="155"/>
  <c r="A122" i="155"/>
  <c r="H53" i="155"/>
  <c r="H87" i="155" s="1"/>
  <c r="B53" i="155"/>
  <c r="B52" i="155"/>
  <c r="A52" i="155"/>
  <c r="A86" i="155" s="1"/>
  <c r="A120" i="155" s="1"/>
  <c r="H51" i="155"/>
  <c r="H85" i="155"/>
  <c r="H119" i="155"/>
  <c r="B51" i="155"/>
  <c r="H50" i="155"/>
  <c r="H84" i="155"/>
  <c r="H118" i="155"/>
  <c r="A50" i="155"/>
  <c r="A84" i="155" s="1"/>
  <c r="A118" i="155" s="1"/>
  <c r="M49" i="155"/>
  <c r="L49" i="155"/>
  <c r="K49" i="155"/>
  <c r="J49" i="155"/>
  <c r="H48" i="155"/>
  <c r="H82" i="155"/>
  <c r="H116" i="155" s="1"/>
  <c r="H47" i="155"/>
  <c r="H81" i="155"/>
  <c r="H115" i="155" s="1"/>
  <c r="A47" i="155"/>
  <c r="A81" i="155"/>
  <c r="A115" i="155" s="1"/>
  <c r="H46" i="155"/>
  <c r="H80" i="155"/>
  <c r="H114" i="155"/>
  <c r="A46" i="155"/>
  <c r="A80" i="155" s="1"/>
  <c r="A114" i="155" s="1"/>
  <c r="A45" i="155"/>
  <c r="A79" i="155"/>
  <c r="A113" i="155"/>
  <c r="H44" i="155"/>
  <c r="H78" i="155"/>
  <c r="A44" i="155"/>
  <c r="A78" i="155"/>
  <c r="A112" i="155" s="1"/>
  <c r="J55" i="155"/>
  <c r="J67" i="155"/>
  <c r="A42" i="155"/>
  <c r="F40" i="155"/>
  <c r="A40" i="155"/>
  <c r="M13" i="155"/>
  <c r="L13" i="155"/>
  <c r="K13" i="155"/>
  <c r="L11" i="155"/>
  <c r="K11" i="155"/>
  <c r="H1" i="155"/>
  <c r="F1" i="155"/>
  <c r="B1" i="155"/>
  <c r="A1" i="155"/>
  <c r="C137" i="154"/>
  <c r="M129" i="154"/>
  <c r="L129" i="154"/>
  <c r="K129" i="154"/>
  <c r="M117" i="154"/>
  <c r="L117" i="154"/>
  <c r="K117" i="154"/>
  <c r="J117" i="154"/>
  <c r="J137" i="154"/>
  <c r="F108" i="154"/>
  <c r="A108" i="154"/>
  <c r="M95" i="154"/>
  <c r="L95" i="154"/>
  <c r="K95" i="154"/>
  <c r="K18" i="154" s="1"/>
  <c r="K61" i="154"/>
  <c r="M83" i="154"/>
  <c r="M85" i="154" s="1"/>
  <c r="L83" i="154"/>
  <c r="K83" i="154"/>
  <c r="K85" i="154"/>
  <c r="K97" i="154"/>
  <c r="J83" i="154"/>
  <c r="C103" i="154"/>
  <c r="C77" i="154"/>
  <c r="J77" i="154" s="1"/>
  <c r="J89" i="154" s="1"/>
  <c r="J101" i="154"/>
  <c r="A74" i="154"/>
  <c r="H69" i="154"/>
  <c r="A69" i="154"/>
  <c r="A103" i="154"/>
  <c r="H65" i="154"/>
  <c r="A68" i="154"/>
  <c r="A102" i="154"/>
  <c r="A136" i="154"/>
  <c r="A67" i="154"/>
  <c r="A101" i="154"/>
  <c r="A135" i="154"/>
  <c r="B66" i="154"/>
  <c r="B65" i="154"/>
  <c r="A65" i="154"/>
  <c r="A99" i="154"/>
  <c r="A133" i="154" s="1"/>
  <c r="B64" i="154"/>
  <c r="A64" i="154"/>
  <c r="A98" i="154" s="1"/>
  <c r="A132" i="154" s="1"/>
  <c r="B63" i="154"/>
  <c r="B97" i="154"/>
  <c r="A63" i="154"/>
  <c r="A97" i="154"/>
  <c r="A131" i="154" s="1"/>
  <c r="B62" i="154"/>
  <c r="M61" i="154"/>
  <c r="M18" i="154"/>
  <c r="L61" i="154"/>
  <c r="H61" i="154"/>
  <c r="H95" i="154"/>
  <c r="H129" i="154"/>
  <c r="A61" i="154"/>
  <c r="A95" i="154" s="1"/>
  <c r="A129" i="154" s="1"/>
  <c r="H60" i="154"/>
  <c r="H94" i="154"/>
  <c r="H128" i="154" s="1"/>
  <c r="A60" i="154"/>
  <c r="A94" i="154"/>
  <c r="A128" i="154"/>
  <c r="A59" i="154"/>
  <c r="A93" i="154" s="1"/>
  <c r="A127" i="154" s="1"/>
  <c r="H58" i="154"/>
  <c r="H92" i="154"/>
  <c r="H126" i="154" s="1"/>
  <c r="B58" i="154"/>
  <c r="A58" i="154"/>
  <c r="A92" i="154" s="1"/>
  <c r="A126" i="154" s="1"/>
  <c r="H57" i="154"/>
  <c r="H91" i="154"/>
  <c r="H125" i="154" s="1"/>
  <c r="B57" i="154"/>
  <c r="B56" i="154"/>
  <c r="A56" i="154"/>
  <c r="A90" i="154"/>
  <c r="A124" i="154"/>
  <c r="B55" i="154"/>
  <c r="A55" i="154"/>
  <c r="A89" i="154"/>
  <c r="A123" i="154"/>
  <c r="B54" i="154"/>
  <c r="A54" i="154"/>
  <c r="A88" i="154"/>
  <c r="A122" i="154"/>
  <c r="H53" i="154"/>
  <c r="B53" i="154"/>
  <c r="B52" i="154"/>
  <c r="A52" i="154"/>
  <c r="A86" i="154"/>
  <c r="A120" i="154" s="1"/>
  <c r="H51" i="154"/>
  <c r="H85" i="154"/>
  <c r="H119" i="154" s="1"/>
  <c r="B51" i="154"/>
  <c r="B85" i="154"/>
  <c r="H50" i="154"/>
  <c r="H84" i="154"/>
  <c r="H118" i="154" s="1"/>
  <c r="A50" i="154"/>
  <c r="A84" i="154"/>
  <c r="A118" i="154"/>
  <c r="M49" i="154"/>
  <c r="L49" i="154"/>
  <c r="K49" i="154"/>
  <c r="J49" i="154"/>
  <c r="H48" i="154"/>
  <c r="H82" i="154"/>
  <c r="H116" i="154" s="1"/>
  <c r="H47" i="154"/>
  <c r="H81" i="154"/>
  <c r="H115" i="154" s="1"/>
  <c r="A47" i="154"/>
  <c r="A81" i="154"/>
  <c r="A115" i="154"/>
  <c r="H46" i="154"/>
  <c r="H80" i="154" s="1"/>
  <c r="H114" i="154" s="1"/>
  <c r="A46" i="154"/>
  <c r="A80" i="154"/>
  <c r="A114" i="154" s="1"/>
  <c r="A45" i="154"/>
  <c r="A79" i="154"/>
  <c r="A113" i="154"/>
  <c r="H44" i="154"/>
  <c r="H78" i="154" s="1"/>
  <c r="H112" i="154" s="1"/>
  <c r="A44" i="154"/>
  <c r="A78" i="154"/>
  <c r="A112" i="154" s="1"/>
  <c r="C43" i="154"/>
  <c r="J43" i="154"/>
  <c r="A42" i="154"/>
  <c r="A40" i="154"/>
  <c r="P30" i="134"/>
  <c r="M37" i="154"/>
  <c r="L13" i="154"/>
  <c r="K37" i="154"/>
  <c r="M11" i="154"/>
  <c r="L11" i="154"/>
  <c r="K11" i="154"/>
  <c r="E11" i="113"/>
  <c r="H28" i="166"/>
  <c r="K29" i="154"/>
  <c r="K30" i="154" s="1"/>
  <c r="H1" i="154"/>
  <c r="F1" i="154"/>
  <c r="B1" i="154"/>
  <c r="A1" i="154"/>
  <c r="M129" i="153"/>
  <c r="L129" i="153"/>
  <c r="L18" i="153" s="1"/>
  <c r="K129" i="153"/>
  <c r="M117" i="153"/>
  <c r="L117" i="153"/>
  <c r="K117" i="153"/>
  <c r="J117" i="153"/>
  <c r="A108" i="153"/>
  <c r="M95" i="153"/>
  <c r="L95" i="153"/>
  <c r="K95" i="153"/>
  <c r="J18" i="153"/>
  <c r="M83" i="153"/>
  <c r="L83" i="153"/>
  <c r="K83" i="153"/>
  <c r="J83" i="153"/>
  <c r="C103" i="153"/>
  <c r="F74" i="153"/>
  <c r="A74" i="153"/>
  <c r="H69" i="153"/>
  <c r="A69" i="153"/>
  <c r="A103" i="153" s="1"/>
  <c r="H65" i="153"/>
  <c r="H99" i="153"/>
  <c r="H133" i="153"/>
  <c r="A68" i="153"/>
  <c r="A102" i="153"/>
  <c r="A136" i="153"/>
  <c r="A67" i="153"/>
  <c r="A101" i="153" s="1"/>
  <c r="A135" i="153" s="1"/>
  <c r="B66" i="153"/>
  <c r="B65" i="153"/>
  <c r="A65" i="153"/>
  <c r="A99" i="153"/>
  <c r="A133" i="153"/>
  <c r="B64" i="153"/>
  <c r="A64" i="153"/>
  <c r="A98" i="153"/>
  <c r="A132" i="153"/>
  <c r="B63" i="153"/>
  <c r="A63" i="153"/>
  <c r="A97" i="153"/>
  <c r="A131" i="153"/>
  <c r="B62" i="153"/>
  <c r="B130" i="153" s="1"/>
  <c r="M61" i="153"/>
  <c r="L61" i="153"/>
  <c r="K61" i="153"/>
  <c r="H61" i="153"/>
  <c r="H95" i="153" s="1"/>
  <c r="H129" i="153"/>
  <c r="A61" i="153"/>
  <c r="A95" i="153"/>
  <c r="A129" i="153" s="1"/>
  <c r="H60" i="153"/>
  <c r="H94" i="153"/>
  <c r="H128" i="153"/>
  <c r="A60" i="153"/>
  <c r="A94" i="153"/>
  <c r="A128" i="153"/>
  <c r="A59" i="153"/>
  <c r="A93" i="153"/>
  <c r="A127" i="153" s="1"/>
  <c r="H58" i="153"/>
  <c r="H92" i="153"/>
  <c r="H126" i="153" s="1"/>
  <c r="B58" i="153"/>
  <c r="A58" i="153"/>
  <c r="A92" i="153" s="1"/>
  <c r="A126" i="153" s="1"/>
  <c r="H57" i="153"/>
  <c r="H91" i="153"/>
  <c r="H125" i="153"/>
  <c r="B57" i="153"/>
  <c r="B56" i="153"/>
  <c r="B90" i="153" s="1"/>
  <c r="A56" i="153"/>
  <c r="A90" i="153"/>
  <c r="A124" i="153"/>
  <c r="B55" i="153"/>
  <c r="A55" i="153"/>
  <c r="A89" i="153"/>
  <c r="A123" i="153"/>
  <c r="B54" i="153"/>
  <c r="A54" i="153"/>
  <c r="A88" i="153"/>
  <c r="A122" i="153"/>
  <c r="H53" i="153"/>
  <c r="B53" i="153"/>
  <c r="B52" i="153"/>
  <c r="A52" i="153"/>
  <c r="A86" i="153"/>
  <c r="A120" i="153" s="1"/>
  <c r="H51" i="153"/>
  <c r="H85" i="153"/>
  <c r="H119" i="153" s="1"/>
  <c r="B51" i="153"/>
  <c r="H50" i="153"/>
  <c r="H84" i="153"/>
  <c r="H118" i="153"/>
  <c r="A50" i="153"/>
  <c r="A84" i="153" s="1"/>
  <c r="A118" i="153"/>
  <c r="M49" i="153"/>
  <c r="L49" i="153"/>
  <c r="K49" i="153"/>
  <c r="J49" i="153"/>
  <c r="H48" i="153"/>
  <c r="H82" i="153"/>
  <c r="H116" i="153"/>
  <c r="H47" i="153"/>
  <c r="H81" i="153" s="1"/>
  <c r="H115" i="153" s="1"/>
  <c r="A47" i="153"/>
  <c r="A81" i="153"/>
  <c r="A115" i="153" s="1"/>
  <c r="H46" i="153"/>
  <c r="H80" i="153" s="1"/>
  <c r="H114" i="153"/>
  <c r="A46" i="153"/>
  <c r="A80" i="153" s="1"/>
  <c r="A114" i="153" s="1"/>
  <c r="A45" i="153"/>
  <c r="A79" i="153"/>
  <c r="A113" i="153"/>
  <c r="H44" i="153"/>
  <c r="H78" i="153" s="1"/>
  <c r="H112" i="153" s="1"/>
  <c r="A44" i="153"/>
  <c r="A78" i="153"/>
  <c r="A112" i="153" s="1"/>
  <c r="A42" i="153"/>
  <c r="A76" i="153"/>
  <c r="A110" i="153" s="1"/>
  <c r="F40" i="153"/>
  <c r="A40" i="153"/>
  <c r="J16" i="153"/>
  <c r="D12" i="123"/>
  <c r="E30" i="132"/>
  <c r="M13" i="153"/>
  <c r="L13" i="153"/>
  <c r="K13" i="153"/>
  <c r="M11" i="153"/>
  <c r="M12" i="113"/>
  <c r="N31" i="134" s="1"/>
  <c r="L11" i="153"/>
  <c r="K11" i="153"/>
  <c r="E12" i="113"/>
  <c r="H1" i="153"/>
  <c r="F1" i="153"/>
  <c r="B1" i="153"/>
  <c r="A1" i="153"/>
  <c r="C137" i="152"/>
  <c r="M129" i="152"/>
  <c r="L129" i="152"/>
  <c r="K129" i="152"/>
  <c r="M117" i="152"/>
  <c r="L117" i="152"/>
  <c r="K117" i="152"/>
  <c r="J117" i="152"/>
  <c r="F108" i="152"/>
  <c r="M95" i="152"/>
  <c r="L95" i="152"/>
  <c r="K95" i="152"/>
  <c r="I103" i="152"/>
  <c r="M83" i="152"/>
  <c r="L83" i="152"/>
  <c r="K83" i="152"/>
  <c r="K85" i="152"/>
  <c r="K97" i="152" s="1"/>
  <c r="J83" i="152"/>
  <c r="D82" i="152"/>
  <c r="D102" i="152"/>
  <c r="D103" i="152" s="1"/>
  <c r="B103" i="152"/>
  <c r="C77" i="152"/>
  <c r="J77" i="152"/>
  <c r="J89" i="152" s="1"/>
  <c r="J101" i="152" s="1"/>
  <c r="H69" i="152"/>
  <c r="AD62" i="122" s="1"/>
  <c r="A69" i="152"/>
  <c r="A103" i="152"/>
  <c r="H65" i="152"/>
  <c r="A68" i="152"/>
  <c r="A102" i="152"/>
  <c r="A136" i="152"/>
  <c r="A67" i="152"/>
  <c r="A101" i="152" s="1"/>
  <c r="A135" i="152" s="1"/>
  <c r="B66" i="152"/>
  <c r="B65" i="152"/>
  <c r="A65" i="152"/>
  <c r="A99" i="152" s="1"/>
  <c r="A133" i="152" s="1"/>
  <c r="B64" i="152"/>
  <c r="A64" i="152"/>
  <c r="A98" i="152" s="1"/>
  <c r="A132" i="152" s="1"/>
  <c r="B63" i="152"/>
  <c r="A63" i="152"/>
  <c r="A97" i="152"/>
  <c r="A131" i="152" s="1"/>
  <c r="B62" i="152"/>
  <c r="M61" i="152"/>
  <c r="L61" i="152"/>
  <c r="L18" i="152" s="1"/>
  <c r="K61" i="152"/>
  <c r="I18" i="152"/>
  <c r="G12" i="163"/>
  <c r="H61" i="152"/>
  <c r="H95" i="152" s="1"/>
  <c r="H129" i="152" s="1"/>
  <c r="A61" i="152"/>
  <c r="A95" i="152"/>
  <c r="A129" i="152" s="1"/>
  <c r="H60" i="152"/>
  <c r="H94" i="152"/>
  <c r="H128" i="152"/>
  <c r="A60" i="152"/>
  <c r="A94" i="152"/>
  <c r="A128" i="152"/>
  <c r="A59" i="152"/>
  <c r="A93" i="152" s="1"/>
  <c r="A127" i="152" s="1"/>
  <c r="H58" i="152"/>
  <c r="H92" i="152"/>
  <c r="H126" i="152"/>
  <c r="B58" i="152"/>
  <c r="A58" i="152"/>
  <c r="A92" i="152"/>
  <c r="A126" i="152"/>
  <c r="H57" i="152"/>
  <c r="H91" i="152"/>
  <c r="H125" i="152"/>
  <c r="B57" i="152"/>
  <c r="B56" i="152"/>
  <c r="A56" i="152"/>
  <c r="A90" i="152"/>
  <c r="A124" i="152"/>
  <c r="B55" i="152"/>
  <c r="A55" i="152"/>
  <c r="A89" i="152"/>
  <c r="A123" i="152"/>
  <c r="B54" i="152"/>
  <c r="A54" i="152"/>
  <c r="A88" i="152"/>
  <c r="A122" i="152"/>
  <c r="H53" i="152"/>
  <c r="H87" i="152" s="1"/>
  <c r="H121" i="152" s="1"/>
  <c r="B53" i="152"/>
  <c r="B52" i="152"/>
  <c r="A52" i="152"/>
  <c r="A86" i="152" s="1"/>
  <c r="A120" i="152" s="1"/>
  <c r="I16" i="152"/>
  <c r="H51" i="152"/>
  <c r="H85" i="152" s="1"/>
  <c r="H119" i="152" s="1"/>
  <c r="B51" i="152"/>
  <c r="B119" i="152" s="1"/>
  <c r="H50" i="152"/>
  <c r="H84" i="152"/>
  <c r="H118" i="152" s="1"/>
  <c r="A50" i="152"/>
  <c r="A84" i="152"/>
  <c r="A118" i="152"/>
  <c r="M49" i="152"/>
  <c r="L49" i="152"/>
  <c r="K49" i="152"/>
  <c r="J49" i="152"/>
  <c r="H48" i="152"/>
  <c r="H82" i="152" s="1"/>
  <c r="H116" i="152" s="1"/>
  <c r="B69" i="152"/>
  <c r="H47" i="152"/>
  <c r="H81" i="152" s="1"/>
  <c r="H115" i="152" s="1"/>
  <c r="A47" i="152"/>
  <c r="A81" i="152"/>
  <c r="A115" i="152" s="1"/>
  <c r="H46" i="152"/>
  <c r="H80" i="152"/>
  <c r="H114" i="152"/>
  <c r="A46" i="152"/>
  <c r="A80" i="152"/>
  <c r="A114" i="152"/>
  <c r="A45" i="152"/>
  <c r="A79" i="152" s="1"/>
  <c r="A113" i="152" s="1"/>
  <c r="H44" i="152"/>
  <c r="H78" i="152"/>
  <c r="H112" i="152"/>
  <c r="A44" i="152"/>
  <c r="A78" i="152"/>
  <c r="A112" i="152"/>
  <c r="C43" i="152"/>
  <c r="J43" i="152" s="1"/>
  <c r="A42" i="152"/>
  <c r="M13" i="152"/>
  <c r="L13" i="152"/>
  <c r="K13" i="152"/>
  <c r="M11" i="152"/>
  <c r="L11" i="152"/>
  <c r="K11" i="152"/>
  <c r="H1" i="152"/>
  <c r="F1" i="152"/>
  <c r="B1" i="152"/>
  <c r="A1" i="152"/>
  <c r="C137" i="151"/>
  <c r="M129" i="151"/>
  <c r="L129" i="151"/>
  <c r="K129" i="151"/>
  <c r="M117" i="151"/>
  <c r="L117" i="151"/>
  <c r="K117" i="151"/>
  <c r="K119" i="151"/>
  <c r="K131" i="151"/>
  <c r="J117" i="151"/>
  <c r="F108" i="151"/>
  <c r="A108" i="151"/>
  <c r="M95" i="151"/>
  <c r="L95" i="151"/>
  <c r="K95" i="151"/>
  <c r="M83" i="151"/>
  <c r="L83" i="151"/>
  <c r="K83" i="151"/>
  <c r="K85" i="151"/>
  <c r="K97" i="151"/>
  <c r="J83" i="151"/>
  <c r="C103" i="151"/>
  <c r="C77" i="151"/>
  <c r="J77" i="151"/>
  <c r="J89" i="151"/>
  <c r="J101" i="151" s="1"/>
  <c r="A74" i="151"/>
  <c r="H69" i="151"/>
  <c r="A69" i="151"/>
  <c r="A103" i="151"/>
  <c r="H65" i="151"/>
  <c r="H99" i="151" s="1"/>
  <c r="H133" i="151" s="1"/>
  <c r="A68" i="151"/>
  <c r="A102" i="151"/>
  <c r="A136" i="151" s="1"/>
  <c r="A67" i="151"/>
  <c r="A101" i="151"/>
  <c r="A135" i="151"/>
  <c r="B66" i="151"/>
  <c r="B65" i="151"/>
  <c r="A65" i="151"/>
  <c r="A99" i="151"/>
  <c r="A133" i="151" s="1"/>
  <c r="B64" i="151"/>
  <c r="A64" i="151"/>
  <c r="A98" i="151"/>
  <c r="A132" i="151" s="1"/>
  <c r="B63" i="151"/>
  <c r="A63" i="151"/>
  <c r="A97" i="151"/>
  <c r="A131" i="151" s="1"/>
  <c r="B62" i="151"/>
  <c r="M61" i="151"/>
  <c r="L61" i="151"/>
  <c r="L18" i="151"/>
  <c r="K61" i="151"/>
  <c r="I18" i="151"/>
  <c r="H61" i="151"/>
  <c r="H95" i="151"/>
  <c r="H129" i="151"/>
  <c r="A61" i="151"/>
  <c r="A95" i="151"/>
  <c r="A129" i="151"/>
  <c r="H60" i="151"/>
  <c r="H94" i="151" s="1"/>
  <c r="H128" i="151" s="1"/>
  <c r="A60" i="151"/>
  <c r="A94" i="151" s="1"/>
  <c r="A128" i="151" s="1"/>
  <c r="A59" i="151"/>
  <c r="A93" i="151"/>
  <c r="A127" i="151"/>
  <c r="H58" i="151"/>
  <c r="H92" i="151" s="1"/>
  <c r="H126" i="151" s="1"/>
  <c r="B58" i="151"/>
  <c r="A58" i="151"/>
  <c r="A92" i="151" s="1"/>
  <c r="A126" i="151" s="1"/>
  <c r="H57" i="151"/>
  <c r="H91" i="151"/>
  <c r="H125" i="151" s="1"/>
  <c r="B57" i="151"/>
  <c r="B56" i="151"/>
  <c r="A56" i="151"/>
  <c r="A90" i="151" s="1"/>
  <c r="A124" i="151" s="1"/>
  <c r="B55" i="151"/>
  <c r="B123" i="151"/>
  <c r="A55" i="151"/>
  <c r="A89" i="151" s="1"/>
  <c r="A123" i="151" s="1"/>
  <c r="B54" i="151"/>
  <c r="A54" i="151"/>
  <c r="A88" i="151" s="1"/>
  <c r="A122" i="151" s="1"/>
  <c r="H53" i="151"/>
  <c r="H87" i="151"/>
  <c r="H121" i="151" s="1"/>
  <c r="B53" i="151"/>
  <c r="B52" i="151"/>
  <c r="A52" i="151"/>
  <c r="A86" i="151"/>
  <c r="A120" i="151" s="1"/>
  <c r="H51" i="151"/>
  <c r="H85" i="151"/>
  <c r="H119" i="151" s="1"/>
  <c r="B51" i="151"/>
  <c r="B85" i="151"/>
  <c r="H50" i="151"/>
  <c r="H84" i="151"/>
  <c r="H118" i="151"/>
  <c r="A50" i="151"/>
  <c r="A84" i="151"/>
  <c r="A118" i="151"/>
  <c r="M49" i="151"/>
  <c r="L49" i="151"/>
  <c r="K49" i="151"/>
  <c r="J49" i="151"/>
  <c r="H48" i="151"/>
  <c r="H82" i="151"/>
  <c r="H116" i="151" s="1"/>
  <c r="D48" i="151"/>
  <c r="D68" i="151"/>
  <c r="D69" i="151" s="1"/>
  <c r="J14" i="151"/>
  <c r="D14" i="113" s="1"/>
  <c r="I69" i="151"/>
  <c r="H47" i="151"/>
  <c r="H81" i="151"/>
  <c r="H115" i="151" s="1"/>
  <c r="A47" i="151"/>
  <c r="A81" i="151"/>
  <c r="A115" i="151"/>
  <c r="H46" i="151"/>
  <c r="H80" i="151"/>
  <c r="H114" i="151"/>
  <c r="A46" i="151"/>
  <c r="A80" i="151" s="1"/>
  <c r="A114" i="151" s="1"/>
  <c r="A45" i="151"/>
  <c r="A79" i="151"/>
  <c r="A113" i="151"/>
  <c r="H44" i="151"/>
  <c r="H78" i="151"/>
  <c r="A44" i="151"/>
  <c r="A78" i="151"/>
  <c r="A112" i="151" s="1"/>
  <c r="C43" i="151"/>
  <c r="J43" i="151"/>
  <c r="A42" i="151"/>
  <c r="A76" i="151" s="1"/>
  <c r="A110" i="151" s="1"/>
  <c r="F40" i="151"/>
  <c r="A40" i="151"/>
  <c r="I16" i="151"/>
  <c r="M13" i="151"/>
  <c r="O14" i="113"/>
  <c r="M37" i="151"/>
  <c r="K13" i="151"/>
  <c r="M11" i="151"/>
  <c r="L11" i="151"/>
  <c r="K11" i="151"/>
  <c r="H1" i="151"/>
  <c r="F1" i="151"/>
  <c r="B1" i="151"/>
  <c r="A1" i="151"/>
  <c r="C137" i="150"/>
  <c r="M129" i="150"/>
  <c r="L129" i="150"/>
  <c r="L61" i="150"/>
  <c r="L95" i="150"/>
  <c r="K129" i="150"/>
  <c r="M117" i="150"/>
  <c r="L117" i="150"/>
  <c r="K117" i="150"/>
  <c r="J117" i="150"/>
  <c r="F108" i="150"/>
  <c r="A108" i="150"/>
  <c r="J103" i="150"/>
  <c r="M95" i="150"/>
  <c r="K95" i="150"/>
  <c r="M83" i="150"/>
  <c r="L83" i="150"/>
  <c r="K83" i="150"/>
  <c r="J83" i="150"/>
  <c r="C103" i="150"/>
  <c r="C77" i="150"/>
  <c r="J77" i="150" s="1"/>
  <c r="J89" i="150" s="1"/>
  <c r="J101" i="150" s="1"/>
  <c r="A74" i="150"/>
  <c r="H69" i="150"/>
  <c r="C69" i="150"/>
  <c r="R70" i="122"/>
  <c r="A69" i="150"/>
  <c r="A103" i="150" s="1"/>
  <c r="H65" i="150"/>
  <c r="A68" i="150"/>
  <c r="A102" i="150"/>
  <c r="A136" i="150" s="1"/>
  <c r="A67" i="150"/>
  <c r="A101" i="150"/>
  <c r="A135" i="150"/>
  <c r="B66" i="150"/>
  <c r="B134" i="150"/>
  <c r="B65" i="150"/>
  <c r="A65" i="150"/>
  <c r="A99" i="150" s="1"/>
  <c r="A133" i="150" s="1"/>
  <c r="B64" i="150"/>
  <c r="A64" i="150"/>
  <c r="A98" i="150"/>
  <c r="A132" i="150" s="1"/>
  <c r="B63" i="150"/>
  <c r="A63" i="150"/>
  <c r="A97" i="150"/>
  <c r="A131" i="150"/>
  <c r="B62" i="150"/>
  <c r="M61" i="150"/>
  <c r="K61" i="150"/>
  <c r="J18" i="150"/>
  <c r="H61" i="150"/>
  <c r="H95" i="150" s="1"/>
  <c r="H129" i="150" s="1"/>
  <c r="A61" i="150"/>
  <c r="A95" i="150"/>
  <c r="A129" i="150" s="1"/>
  <c r="H60" i="150"/>
  <c r="H94" i="150"/>
  <c r="H128" i="150"/>
  <c r="A60" i="150"/>
  <c r="A94" i="150"/>
  <c r="A128" i="150"/>
  <c r="A59" i="150"/>
  <c r="A93" i="150"/>
  <c r="A127" i="150" s="1"/>
  <c r="H58" i="150"/>
  <c r="H92" i="150"/>
  <c r="H126" i="150"/>
  <c r="B58" i="150"/>
  <c r="A58" i="150"/>
  <c r="A92" i="150"/>
  <c r="A126" i="150"/>
  <c r="H57" i="150"/>
  <c r="H91" i="150"/>
  <c r="H125" i="150"/>
  <c r="B57" i="150"/>
  <c r="B125" i="150" s="1"/>
  <c r="B56" i="150"/>
  <c r="A56" i="150"/>
  <c r="A90" i="150"/>
  <c r="A124" i="150"/>
  <c r="B55" i="150"/>
  <c r="A55" i="150"/>
  <c r="A89" i="150"/>
  <c r="A123" i="150"/>
  <c r="B54" i="150"/>
  <c r="A54" i="150"/>
  <c r="A88" i="150"/>
  <c r="A122" i="150"/>
  <c r="H53" i="150"/>
  <c r="B53" i="150"/>
  <c r="B52" i="150"/>
  <c r="A52" i="150"/>
  <c r="A86" i="150"/>
  <c r="A120" i="150"/>
  <c r="J16" i="150"/>
  <c r="H15" i="123"/>
  <c r="H51" i="150"/>
  <c r="H85" i="150"/>
  <c r="H119" i="150" s="1"/>
  <c r="B51" i="150"/>
  <c r="H50" i="150"/>
  <c r="H84" i="150"/>
  <c r="H118" i="150"/>
  <c r="A50" i="150"/>
  <c r="A84" i="150"/>
  <c r="A118" i="150"/>
  <c r="M49" i="150"/>
  <c r="L49" i="150"/>
  <c r="K49" i="150"/>
  <c r="K51" i="150"/>
  <c r="J49" i="150"/>
  <c r="H48" i="150"/>
  <c r="H82" i="150" s="1"/>
  <c r="H116" i="150" s="1"/>
  <c r="D48" i="150"/>
  <c r="H47" i="150"/>
  <c r="H81" i="150" s="1"/>
  <c r="H115" i="150" s="1"/>
  <c r="A47" i="150"/>
  <c r="A81" i="150"/>
  <c r="A115" i="150" s="1"/>
  <c r="H46" i="150"/>
  <c r="H80" i="150"/>
  <c r="H114" i="150"/>
  <c r="A46" i="150"/>
  <c r="A80" i="150"/>
  <c r="A114" i="150"/>
  <c r="A45" i="150"/>
  <c r="A79" i="150" s="1"/>
  <c r="A113" i="150" s="1"/>
  <c r="H44" i="150"/>
  <c r="A44" i="150"/>
  <c r="A78" i="150"/>
  <c r="A112" i="150" s="1"/>
  <c r="C43" i="150"/>
  <c r="J43" i="150"/>
  <c r="A42" i="150"/>
  <c r="A40" i="150"/>
  <c r="M13" i="150"/>
  <c r="O15" i="113"/>
  <c r="M37" i="150"/>
  <c r="L13" i="150"/>
  <c r="K15" i="113"/>
  <c r="L37" i="150"/>
  <c r="K13" i="150"/>
  <c r="M15" i="113"/>
  <c r="P32" i="166" s="1"/>
  <c r="E15" i="113"/>
  <c r="H32" i="166" s="1"/>
  <c r="H1" i="150"/>
  <c r="F1" i="150"/>
  <c r="B1" i="150"/>
  <c r="A1" i="150"/>
  <c r="C137" i="149"/>
  <c r="M129" i="149"/>
  <c r="L129" i="149"/>
  <c r="K129" i="149"/>
  <c r="M117" i="149"/>
  <c r="L117" i="149"/>
  <c r="K117" i="149"/>
  <c r="K119" i="149"/>
  <c r="J117" i="149"/>
  <c r="J137" i="149"/>
  <c r="A108" i="149"/>
  <c r="I103" i="149"/>
  <c r="M95" i="149"/>
  <c r="L95" i="149"/>
  <c r="K95" i="149"/>
  <c r="J18" i="149"/>
  <c r="M83" i="149"/>
  <c r="L83" i="149"/>
  <c r="K83" i="149"/>
  <c r="K85" i="149" s="1"/>
  <c r="J83" i="149"/>
  <c r="D82" i="149"/>
  <c r="D102" i="149" s="1"/>
  <c r="C103" i="149"/>
  <c r="B103" i="149"/>
  <c r="C77" i="149"/>
  <c r="J77" i="149"/>
  <c r="J89" i="149"/>
  <c r="J101" i="149" s="1"/>
  <c r="F74" i="149"/>
  <c r="A74" i="149"/>
  <c r="H69" i="149"/>
  <c r="C69" i="149"/>
  <c r="A69" i="149"/>
  <c r="A103" i="149"/>
  <c r="H65" i="149"/>
  <c r="H99" i="149"/>
  <c r="H133" i="149"/>
  <c r="A68" i="149"/>
  <c r="A102" i="149" s="1"/>
  <c r="A136" i="149" s="1"/>
  <c r="A67" i="149"/>
  <c r="A101" i="149"/>
  <c r="A135" i="149" s="1"/>
  <c r="B66" i="149"/>
  <c r="B65" i="149"/>
  <c r="A65" i="149"/>
  <c r="A99" i="149" s="1"/>
  <c r="A133" i="149" s="1"/>
  <c r="B64" i="149"/>
  <c r="A64" i="149"/>
  <c r="A98" i="149" s="1"/>
  <c r="A132" i="149" s="1"/>
  <c r="B63" i="149"/>
  <c r="A63" i="149"/>
  <c r="A97" i="149"/>
  <c r="A131" i="149"/>
  <c r="B62" i="149"/>
  <c r="M61" i="149"/>
  <c r="L61" i="149"/>
  <c r="K61" i="149"/>
  <c r="H61" i="149"/>
  <c r="H95" i="149"/>
  <c r="H129" i="149" s="1"/>
  <c r="A61" i="149"/>
  <c r="A95" i="149"/>
  <c r="A129" i="149"/>
  <c r="H60" i="149"/>
  <c r="H94" i="149"/>
  <c r="H128" i="149"/>
  <c r="A60" i="149"/>
  <c r="A94" i="149" s="1"/>
  <c r="A128" i="149"/>
  <c r="A59" i="149"/>
  <c r="A93" i="149" s="1"/>
  <c r="A127" i="149" s="1"/>
  <c r="H58" i="149"/>
  <c r="H92" i="149"/>
  <c r="H126" i="149"/>
  <c r="B58" i="149"/>
  <c r="A58" i="149"/>
  <c r="A92" i="149"/>
  <c r="A126" i="149"/>
  <c r="H57" i="149"/>
  <c r="H91" i="149" s="1"/>
  <c r="H125" i="149"/>
  <c r="B57" i="149"/>
  <c r="B56" i="149"/>
  <c r="B90" i="149"/>
  <c r="A56" i="149"/>
  <c r="A90" i="149"/>
  <c r="A124" i="149"/>
  <c r="B55" i="149"/>
  <c r="A55" i="149"/>
  <c r="A89" i="149"/>
  <c r="A123" i="149"/>
  <c r="B54" i="149"/>
  <c r="A54" i="149"/>
  <c r="A88" i="149"/>
  <c r="A122" i="149"/>
  <c r="H53" i="149"/>
  <c r="H87" i="149" s="1"/>
  <c r="H121" i="149"/>
  <c r="B53" i="149"/>
  <c r="B52" i="149"/>
  <c r="A52" i="149"/>
  <c r="A86" i="149" s="1"/>
  <c r="A120" i="149"/>
  <c r="H51" i="149"/>
  <c r="H85" i="149" s="1"/>
  <c r="H119" i="149" s="1"/>
  <c r="B51" i="149"/>
  <c r="H50" i="149"/>
  <c r="H84" i="149" s="1"/>
  <c r="H118" i="149" s="1"/>
  <c r="A50" i="149"/>
  <c r="A84" i="149"/>
  <c r="A118" i="149" s="1"/>
  <c r="M49" i="149"/>
  <c r="L49" i="149"/>
  <c r="K49" i="149"/>
  <c r="J49" i="149"/>
  <c r="H48" i="149"/>
  <c r="H82" i="149" s="1"/>
  <c r="H116" i="149" s="1"/>
  <c r="D48" i="149"/>
  <c r="H47" i="149"/>
  <c r="H81" i="149"/>
  <c r="H115" i="149" s="1"/>
  <c r="A47" i="149"/>
  <c r="A81" i="149"/>
  <c r="A115" i="149"/>
  <c r="H46" i="149"/>
  <c r="H80" i="149"/>
  <c r="H114" i="149"/>
  <c r="A46" i="149"/>
  <c r="A80" i="149" s="1"/>
  <c r="A114" i="149"/>
  <c r="A45" i="149"/>
  <c r="A79" i="149" s="1"/>
  <c r="A113" i="149" s="1"/>
  <c r="H44" i="149"/>
  <c r="H78" i="149"/>
  <c r="H112" i="149"/>
  <c r="A44" i="149"/>
  <c r="A78" i="149"/>
  <c r="A112" i="149"/>
  <c r="A42" i="149"/>
  <c r="A76" i="149"/>
  <c r="A110" i="149" s="1"/>
  <c r="F40" i="149"/>
  <c r="A40" i="149"/>
  <c r="J16" i="149"/>
  <c r="M13" i="149"/>
  <c r="L13" i="149"/>
  <c r="K13" i="149"/>
  <c r="F35" i="134"/>
  <c r="H1" i="149"/>
  <c r="F1" i="149"/>
  <c r="B1" i="149"/>
  <c r="A1" i="149"/>
  <c r="C137" i="148"/>
  <c r="M129" i="148"/>
  <c r="M18" i="148" s="1"/>
  <c r="M61" i="148"/>
  <c r="M95" i="148"/>
  <c r="L129" i="148"/>
  <c r="L129" i="160" s="1"/>
  <c r="K129" i="148"/>
  <c r="K61" i="148"/>
  <c r="K95" i="148"/>
  <c r="K18" i="148"/>
  <c r="Q16" i="163" s="1"/>
  <c r="M117" i="148"/>
  <c r="L117" i="148"/>
  <c r="K117" i="148"/>
  <c r="K119" i="148"/>
  <c r="J117" i="148"/>
  <c r="J137" i="148"/>
  <c r="F108" i="148"/>
  <c r="I103" i="148"/>
  <c r="L95" i="148"/>
  <c r="L61" i="148"/>
  <c r="L18" i="148"/>
  <c r="M83" i="148"/>
  <c r="L83" i="148"/>
  <c r="K83" i="148"/>
  <c r="K85" i="148"/>
  <c r="J83" i="148"/>
  <c r="D82" i="148"/>
  <c r="B103" i="148"/>
  <c r="C77" i="148"/>
  <c r="J77" i="148"/>
  <c r="J89" i="148"/>
  <c r="J101" i="148"/>
  <c r="H69" i="148"/>
  <c r="A69" i="148"/>
  <c r="A103" i="148" s="1"/>
  <c r="H65" i="148"/>
  <c r="H99" i="148"/>
  <c r="H133" i="148" s="1"/>
  <c r="A68" i="148"/>
  <c r="A102" i="148"/>
  <c r="A136" i="148"/>
  <c r="A67" i="148"/>
  <c r="A101" i="148" s="1"/>
  <c r="A135" i="148" s="1"/>
  <c r="B66" i="148"/>
  <c r="B65" i="148"/>
  <c r="A65" i="148"/>
  <c r="A99" i="148"/>
  <c r="A133" i="148"/>
  <c r="B64" i="148"/>
  <c r="A64" i="148"/>
  <c r="A98" i="148"/>
  <c r="A132" i="148"/>
  <c r="B63" i="148"/>
  <c r="A63" i="148"/>
  <c r="A97" i="148"/>
  <c r="A131" i="148"/>
  <c r="B62" i="148"/>
  <c r="H61" i="148"/>
  <c r="H95" i="148" s="1"/>
  <c r="H129" i="148" s="1"/>
  <c r="A61" i="148"/>
  <c r="A95" i="148" s="1"/>
  <c r="A129" i="148" s="1"/>
  <c r="H60" i="148"/>
  <c r="H94" i="148"/>
  <c r="H128" i="148"/>
  <c r="A60" i="148"/>
  <c r="A94" i="148"/>
  <c r="A128" i="148"/>
  <c r="A59" i="148"/>
  <c r="A93" i="148"/>
  <c r="A127" i="148" s="1"/>
  <c r="H58" i="148"/>
  <c r="H92" i="148"/>
  <c r="H126" i="148" s="1"/>
  <c r="B58" i="148"/>
  <c r="A58" i="148"/>
  <c r="A92" i="148"/>
  <c r="A126" i="148" s="1"/>
  <c r="H57" i="148"/>
  <c r="H91" i="148"/>
  <c r="H125" i="148"/>
  <c r="B57" i="148"/>
  <c r="B56" i="148"/>
  <c r="B124" i="148" s="1"/>
  <c r="A56" i="148"/>
  <c r="A90" i="148"/>
  <c r="A124" i="148"/>
  <c r="B55" i="148"/>
  <c r="A55" i="148"/>
  <c r="A89" i="148"/>
  <c r="A123" i="148"/>
  <c r="B54" i="148"/>
  <c r="B122" i="148"/>
  <c r="A54" i="148"/>
  <c r="A88" i="148"/>
  <c r="A122" i="148" s="1"/>
  <c r="H53" i="148"/>
  <c r="H87" i="148"/>
  <c r="H121" i="148" s="1"/>
  <c r="B53" i="148"/>
  <c r="B87" i="148"/>
  <c r="B52" i="148"/>
  <c r="A52" i="148"/>
  <c r="A86" i="148" s="1"/>
  <c r="A120" i="148" s="1"/>
  <c r="H51" i="148"/>
  <c r="H85" i="148"/>
  <c r="H119" i="148"/>
  <c r="B51" i="148"/>
  <c r="B119" i="148"/>
  <c r="H50" i="148"/>
  <c r="H84" i="148"/>
  <c r="H118" i="148"/>
  <c r="A50" i="148"/>
  <c r="A84" i="148"/>
  <c r="A118" i="148"/>
  <c r="M49" i="148"/>
  <c r="L49" i="148"/>
  <c r="K49" i="148"/>
  <c r="J49" i="148"/>
  <c r="H48" i="148"/>
  <c r="H82" i="148"/>
  <c r="H116" i="148" s="1"/>
  <c r="D48" i="148"/>
  <c r="D68" i="148"/>
  <c r="I69" i="148"/>
  <c r="Z77" i="164" s="1"/>
  <c r="H47" i="148"/>
  <c r="H81" i="148"/>
  <c r="H115" i="148"/>
  <c r="A47" i="148"/>
  <c r="A81" i="148"/>
  <c r="A115" i="148"/>
  <c r="H46" i="148"/>
  <c r="H80" i="148" s="1"/>
  <c r="H114" i="148" s="1"/>
  <c r="A46" i="148"/>
  <c r="A80" i="148"/>
  <c r="A114" i="148" s="1"/>
  <c r="A45" i="148"/>
  <c r="A79" i="148"/>
  <c r="A113" i="148"/>
  <c r="H44" i="148"/>
  <c r="H78" i="148" s="1"/>
  <c r="A44" i="148"/>
  <c r="A78" i="148"/>
  <c r="A112" i="148" s="1"/>
  <c r="C43" i="148"/>
  <c r="J43" i="148"/>
  <c r="J55" i="148"/>
  <c r="J67" i="148" s="1"/>
  <c r="A42" i="148"/>
  <c r="M13" i="148"/>
  <c r="L13" i="148"/>
  <c r="K13" i="148"/>
  <c r="M11" i="148"/>
  <c r="L11" i="148"/>
  <c r="I17" i="113"/>
  <c r="L29" i="148"/>
  <c r="L30" i="148"/>
  <c r="K11" i="148"/>
  <c r="H1" i="148"/>
  <c r="F1" i="148"/>
  <c r="B1" i="148"/>
  <c r="A1" i="148"/>
  <c r="M129" i="147"/>
  <c r="L129" i="147"/>
  <c r="K129" i="147"/>
  <c r="M117" i="147"/>
  <c r="L117" i="147"/>
  <c r="K117" i="147"/>
  <c r="J117" i="147"/>
  <c r="A108" i="147"/>
  <c r="M95" i="147"/>
  <c r="L95" i="147"/>
  <c r="K95" i="147"/>
  <c r="I103" i="147"/>
  <c r="M83" i="147"/>
  <c r="L83" i="147"/>
  <c r="L85" i="147" s="1"/>
  <c r="K83" i="147"/>
  <c r="K85" i="147" s="1"/>
  <c r="K97" i="147" s="1"/>
  <c r="J83" i="147"/>
  <c r="D82" i="147"/>
  <c r="K103" i="147" s="1"/>
  <c r="B103" i="147"/>
  <c r="Q83" i="122"/>
  <c r="F74" i="147"/>
  <c r="A74" i="147"/>
  <c r="H69" i="147"/>
  <c r="A69" i="147"/>
  <c r="A103" i="147"/>
  <c r="H65" i="147"/>
  <c r="A68" i="147"/>
  <c r="A102" i="147"/>
  <c r="A136" i="147"/>
  <c r="A67" i="147"/>
  <c r="A101" i="147" s="1"/>
  <c r="A135" i="147" s="1"/>
  <c r="B66" i="147"/>
  <c r="B134" i="147" s="1"/>
  <c r="B65" i="147"/>
  <c r="A65" i="147"/>
  <c r="A99" i="147"/>
  <c r="A133" i="147" s="1"/>
  <c r="B64" i="147"/>
  <c r="A64" i="147"/>
  <c r="A98" i="147"/>
  <c r="A132" i="147" s="1"/>
  <c r="B63" i="147"/>
  <c r="A63" i="147"/>
  <c r="A97" i="147"/>
  <c r="A131" i="147"/>
  <c r="B62" i="147"/>
  <c r="M61" i="147"/>
  <c r="M18" i="147"/>
  <c r="L61" i="147"/>
  <c r="K61" i="147"/>
  <c r="H61" i="147"/>
  <c r="H95" i="147"/>
  <c r="H129" i="147" s="1"/>
  <c r="A61" i="147"/>
  <c r="A95" i="147"/>
  <c r="A129" i="147"/>
  <c r="H60" i="147"/>
  <c r="H94" i="147" s="1"/>
  <c r="H128" i="147" s="1"/>
  <c r="A60" i="147"/>
  <c r="A94" i="147"/>
  <c r="A128" i="147" s="1"/>
  <c r="A59" i="147"/>
  <c r="A93" i="147"/>
  <c r="A127" i="147"/>
  <c r="H58" i="147"/>
  <c r="H92" i="147" s="1"/>
  <c r="H126" i="147" s="1"/>
  <c r="B58" i="147"/>
  <c r="A58" i="147"/>
  <c r="A92" i="147" s="1"/>
  <c r="A126" i="147" s="1"/>
  <c r="H57" i="147"/>
  <c r="H91" i="147" s="1"/>
  <c r="H125" i="147" s="1"/>
  <c r="B57" i="147"/>
  <c r="B56" i="147"/>
  <c r="A56" i="147"/>
  <c r="A90" i="147"/>
  <c r="A124" i="147" s="1"/>
  <c r="B55" i="147"/>
  <c r="A55" i="147"/>
  <c r="A89" i="147" s="1"/>
  <c r="A123" i="147" s="1"/>
  <c r="B54" i="147"/>
  <c r="A54" i="147"/>
  <c r="A88" i="147"/>
  <c r="A122" i="147" s="1"/>
  <c r="H53" i="147"/>
  <c r="B53" i="147"/>
  <c r="B52" i="147"/>
  <c r="A52" i="147"/>
  <c r="A86" i="147" s="1"/>
  <c r="A120" i="147" s="1"/>
  <c r="H51" i="147"/>
  <c r="H85" i="147"/>
  <c r="H119" i="147" s="1"/>
  <c r="B51" i="147"/>
  <c r="H50" i="147"/>
  <c r="H84" i="147"/>
  <c r="H118" i="147" s="1"/>
  <c r="A50" i="147"/>
  <c r="A84" i="147"/>
  <c r="A118" i="147"/>
  <c r="M49" i="147"/>
  <c r="L49" i="147"/>
  <c r="K49" i="147"/>
  <c r="J49" i="147"/>
  <c r="H48" i="147"/>
  <c r="H82" i="147"/>
  <c r="H116" i="147" s="1"/>
  <c r="H47" i="147"/>
  <c r="H81" i="147"/>
  <c r="H115" i="147"/>
  <c r="A47" i="147"/>
  <c r="A81" i="147"/>
  <c r="A115" i="147"/>
  <c r="H46" i="147"/>
  <c r="H80" i="147" s="1"/>
  <c r="H114" i="147" s="1"/>
  <c r="A46" i="147"/>
  <c r="A80" i="147"/>
  <c r="A114" i="147" s="1"/>
  <c r="A45" i="147"/>
  <c r="A79" i="147"/>
  <c r="A113" i="147"/>
  <c r="H44" i="147"/>
  <c r="H78" i="147" s="1"/>
  <c r="H112" i="147" s="1"/>
  <c r="A44" i="147"/>
  <c r="A78" i="147" s="1"/>
  <c r="A112" i="147" s="1"/>
  <c r="A42" i="147"/>
  <c r="F40" i="147"/>
  <c r="A40" i="147"/>
  <c r="M13" i="147"/>
  <c r="O18" i="113"/>
  <c r="M37" i="147"/>
  <c r="L13" i="147"/>
  <c r="K18" i="113"/>
  <c r="L37" i="147"/>
  <c r="K13" i="147"/>
  <c r="M29" i="147"/>
  <c r="M30" i="147" s="1"/>
  <c r="L11" i="147"/>
  <c r="K11" i="147"/>
  <c r="E18" i="113"/>
  <c r="K29" i="147"/>
  <c r="K30" i="147" s="1"/>
  <c r="H1" i="147"/>
  <c r="F1" i="147"/>
  <c r="B1" i="147"/>
  <c r="A1" i="147"/>
  <c r="C137" i="146"/>
  <c r="M129" i="146"/>
  <c r="M61" i="146"/>
  <c r="M95" i="146"/>
  <c r="L129" i="146"/>
  <c r="K129" i="146"/>
  <c r="K131" i="146" s="1"/>
  <c r="K61" i="146"/>
  <c r="K95" i="146"/>
  <c r="M117" i="146"/>
  <c r="L117" i="146"/>
  <c r="K117" i="146"/>
  <c r="K119" i="146"/>
  <c r="J117" i="146"/>
  <c r="J137" i="146"/>
  <c r="F108" i="146"/>
  <c r="A108" i="146"/>
  <c r="L95" i="146"/>
  <c r="L18" i="146" s="1"/>
  <c r="M83" i="146"/>
  <c r="L83" i="146"/>
  <c r="K83" i="146"/>
  <c r="K85" i="146"/>
  <c r="J83" i="146"/>
  <c r="C103" i="146"/>
  <c r="C77" i="146"/>
  <c r="J77" i="146"/>
  <c r="J89" i="146"/>
  <c r="J101" i="146" s="1"/>
  <c r="A74" i="146"/>
  <c r="H69" i="146"/>
  <c r="A69" i="146"/>
  <c r="A103" i="146"/>
  <c r="H65" i="146"/>
  <c r="A68" i="146"/>
  <c r="A102" i="146" s="1"/>
  <c r="A136" i="146" s="1"/>
  <c r="A67" i="146"/>
  <c r="A101" i="146"/>
  <c r="A135" i="146" s="1"/>
  <c r="B66" i="146"/>
  <c r="B134" i="146"/>
  <c r="B65" i="146"/>
  <c r="B99" i="146"/>
  <c r="A65" i="146"/>
  <c r="A99" i="146"/>
  <c r="A133" i="146" s="1"/>
  <c r="B64" i="146"/>
  <c r="A64" i="146"/>
  <c r="A98" i="146"/>
  <c r="A132" i="146" s="1"/>
  <c r="B63" i="146"/>
  <c r="A63" i="146"/>
  <c r="A97" i="146"/>
  <c r="A131" i="146"/>
  <c r="B62" i="146"/>
  <c r="L61" i="146"/>
  <c r="H61" i="146"/>
  <c r="H95" i="146"/>
  <c r="H129" i="146"/>
  <c r="A61" i="146"/>
  <c r="A95" i="146"/>
  <c r="A129" i="146"/>
  <c r="H60" i="146"/>
  <c r="H94" i="146" s="1"/>
  <c r="H128" i="146" s="1"/>
  <c r="A60" i="146"/>
  <c r="A94" i="146" s="1"/>
  <c r="A128" i="146" s="1"/>
  <c r="A59" i="146"/>
  <c r="A93" i="146"/>
  <c r="A127" i="146"/>
  <c r="H58" i="146"/>
  <c r="H92" i="146" s="1"/>
  <c r="H126" i="146" s="1"/>
  <c r="B58" i="146"/>
  <c r="A58" i="146"/>
  <c r="A92" i="146" s="1"/>
  <c r="A126" i="146" s="1"/>
  <c r="H57" i="146"/>
  <c r="H91" i="146"/>
  <c r="H125" i="146" s="1"/>
  <c r="B57" i="146"/>
  <c r="B56" i="146"/>
  <c r="A56" i="146"/>
  <c r="A90" i="146" s="1"/>
  <c r="A124" i="146" s="1"/>
  <c r="B55" i="146"/>
  <c r="A55" i="146"/>
  <c r="A89" i="146" s="1"/>
  <c r="A123" i="146" s="1"/>
  <c r="B54" i="146"/>
  <c r="A54" i="146"/>
  <c r="A88" i="146"/>
  <c r="A122" i="146" s="1"/>
  <c r="H53" i="146"/>
  <c r="B53" i="146"/>
  <c r="B52" i="146"/>
  <c r="A52" i="146"/>
  <c r="A86" i="146" s="1"/>
  <c r="A120" i="146" s="1"/>
  <c r="H51" i="146"/>
  <c r="H85" i="146"/>
  <c r="H119" i="146" s="1"/>
  <c r="B51" i="146"/>
  <c r="B85" i="146"/>
  <c r="H50" i="146"/>
  <c r="H84" i="146"/>
  <c r="H118" i="146" s="1"/>
  <c r="A50" i="146"/>
  <c r="A84" i="146"/>
  <c r="A118" i="146"/>
  <c r="M49" i="146"/>
  <c r="L49" i="146"/>
  <c r="K49" i="146"/>
  <c r="K51" i="146"/>
  <c r="K63" i="146" s="1"/>
  <c r="J49" i="146"/>
  <c r="H48" i="146"/>
  <c r="H82" i="146"/>
  <c r="H116" i="146" s="1"/>
  <c r="J14" i="146"/>
  <c r="H47" i="146"/>
  <c r="H81" i="146"/>
  <c r="H115" i="146" s="1"/>
  <c r="A47" i="146"/>
  <c r="A81" i="146"/>
  <c r="A115" i="146"/>
  <c r="H46" i="146"/>
  <c r="H80" i="146" s="1"/>
  <c r="H114" i="146" s="1"/>
  <c r="A46" i="146"/>
  <c r="A80" i="146"/>
  <c r="A114" i="146" s="1"/>
  <c r="A45" i="146"/>
  <c r="A79" i="146"/>
  <c r="A113" i="146"/>
  <c r="H44" i="146"/>
  <c r="H78" i="146" s="1"/>
  <c r="A44" i="146"/>
  <c r="A78" i="146"/>
  <c r="A112" i="146"/>
  <c r="C43" i="146"/>
  <c r="J43" i="146"/>
  <c r="A42" i="146"/>
  <c r="A40" i="146"/>
  <c r="J16" i="146"/>
  <c r="H19" i="123" s="1"/>
  <c r="I37" i="132" s="1"/>
  <c r="M13" i="146"/>
  <c r="L13" i="146"/>
  <c r="K13" i="146"/>
  <c r="K37" i="146" s="1"/>
  <c r="K38" i="146" s="1"/>
  <c r="I19" i="113"/>
  <c r="J38" i="134" s="1"/>
  <c r="H1" i="146"/>
  <c r="F1" i="146"/>
  <c r="B1" i="146"/>
  <c r="A1" i="146"/>
  <c r="J137" i="145"/>
  <c r="AA91" i="164" s="1"/>
  <c r="M129" i="145"/>
  <c r="L129" i="145"/>
  <c r="K129" i="145"/>
  <c r="M117" i="145"/>
  <c r="L117" i="145"/>
  <c r="K117" i="145"/>
  <c r="K119" i="145"/>
  <c r="K131" i="145" s="1"/>
  <c r="J117" i="145"/>
  <c r="A108" i="145"/>
  <c r="M95" i="145"/>
  <c r="L95" i="145"/>
  <c r="K95" i="145"/>
  <c r="K18" i="145" s="1"/>
  <c r="M20" i="123" s="1"/>
  <c r="M83" i="145"/>
  <c r="L83" i="145"/>
  <c r="K83" i="145"/>
  <c r="J83" i="145"/>
  <c r="J83" i="160" s="1"/>
  <c r="C103" i="145"/>
  <c r="B103" i="145"/>
  <c r="L90" i="164"/>
  <c r="A74" i="145"/>
  <c r="H69" i="145"/>
  <c r="AD90" i="122" s="1"/>
  <c r="A69" i="145"/>
  <c r="A103" i="145"/>
  <c r="H65" i="145"/>
  <c r="H99" i="145" s="1"/>
  <c r="H133" i="145" s="1"/>
  <c r="A68" i="145"/>
  <c r="A102" i="145"/>
  <c r="A136" i="145" s="1"/>
  <c r="A67" i="145"/>
  <c r="A101" i="145"/>
  <c r="A135" i="145" s="1"/>
  <c r="B66" i="145"/>
  <c r="B65" i="145"/>
  <c r="A65" i="145"/>
  <c r="A99" i="145" s="1"/>
  <c r="A133" i="145" s="1"/>
  <c r="B64" i="145"/>
  <c r="B132" i="145"/>
  <c r="A64" i="145"/>
  <c r="A98" i="145"/>
  <c r="A132" i="145"/>
  <c r="B63" i="145"/>
  <c r="A63" i="145"/>
  <c r="A97" i="145" s="1"/>
  <c r="A131" i="145" s="1"/>
  <c r="B62" i="145"/>
  <c r="M61" i="145"/>
  <c r="M18" i="145" s="1"/>
  <c r="L61" i="145"/>
  <c r="L18" i="145" s="1"/>
  <c r="K61" i="145"/>
  <c r="H61" i="145"/>
  <c r="H95" i="145"/>
  <c r="H129" i="145" s="1"/>
  <c r="A61" i="145"/>
  <c r="A95" i="145"/>
  <c r="A129" i="145"/>
  <c r="H60" i="145"/>
  <c r="H94" i="145"/>
  <c r="H128" i="145"/>
  <c r="A60" i="145"/>
  <c r="A94" i="145" s="1"/>
  <c r="A128" i="145" s="1"/>
  <c r="A59" i="145"/>
  <c r="A93" i="145"/>
  <c r="A127" i="145"/>
  <c r="H58" i="145"/>
  <c r="H92" i="145"/>
  <c r="H126" i="145"/>
  <c r="B58" i="145"/>
  <c r="A58" i="145"/>
  <c r="A92" i="145"/>
  <c r="A126" i="145"/>
  <c r="H57" i="145"/>
  <c r="H91" i="145" s="1"/>
  <c r="H125" i="145" s="1"/>
  <c r="B57" i="145"/>
  <c r="B91" i="145" s="1"/>
  <c r="B56" i="145"/>
  <c r="B124" i="145"/>
  <c r="A56" i="145"/>
  <c r="A90" i="145"/>
  <c r="A124" i="145"/>
  <c r="B55" i="145"/>
  <c r="B89" i="145" s="1"/>
  <c r="A55" i="145"/>
  <c r="A89" i="145"/>
  <c r="A123" i="145"/>
  <c r="B54" i="145"/>
  <c r="A54" i="145"/>
  <c r="A88" i="145"/>
  <c r="A122" i="145"/>
  <c r="H53" i="145"/>
  <c r="H87" i="145" s="1"/>
  <c r="H121" i="145" s="1"/>
  <c r="B53" i="145"/>
  <c r="B52" i="145"/>
  <c r="A52" i="145"/>
  <c r="A86" i="145" s="1"/>
  <c r="A120" i="145" s="1"/>
  <c r="H51" i="145"/>
  <c r="H85" i="145" s="1"/>
  <c r="H119" i="145" s="1"/>
  <c r="B51" i="145"/>
  <c r="H50" i="145"/>
  <c r="H84" i="145"/>
  <c r="H118" i="145"/>
  <c r="A50" i="145"/>
  <c r="A84" i="145"/>
  <c r="A118" i="145"/>
  <c r="M49" i="145"/>
  <c r="L49" i="145"/>
  <c r="K49" i="145"/>
  <c r="K51" i="145"/>
  <c r="J49" i="145"/>
  <c r="H48" i="145"/>
  <c r="H82" i="145" s="1"/>
  <c r="H116" i="145" s="1"/>
  <c r="H47" i="145"/>
  <c r="H81" i="145" s="1"/>
  <c r="H115" i="145" s="1"/>
  <c r="A47" i="145"/>
  <c r="A81" i="145" s="1"/>
  <c r="A115" i="145" s="1"/>
  <c r="H46" i="145"/>
  <c r="H80" i="145"/>
  <c r="H114" i="145" s="1"/>
  <c r="A46" i="145"/>
  <c r="A80" i="145"/>
  <c r="A114" i="145"/>
  <c r="A45" i="145"/>
  <c r="A79" i="145" s="1"/>
  <c r="A113" i="145" s="1"/>
  <c r="H44" i="145"/>
  <c r="H78" i="145"/>
  <c r="H112" i="145" s="1"/>
  <c r="A44" i="145"/>
  <c r="A78" i="145"/>
  <c r="A112" i="145"/>
  <c r="A42" i="145"/>
  <c r="A76" i="145"/>
  <c r="A110" i="145" s="1"/>
  <c r="F40" i="145"/>
  <c r="A40" i="145"/>
  <c r="J18" i="145"/>
  <c r="M13" i="145"/>
  <c r="L13" i="145"/>
  <c r="K13" i="145"/>
  <c r="M11" i="145"/>
  <c r="L11" i="145"/>
  <c r="I20" i="113"/>
  <c r="L37" i="166"/>
  <c r="L29" i="145"/>
  <c r="L30" i="145" s="1"/>
  <c r="K11" i="145"/>
  <c r="H1" i="145"/>
  <c r="F1" i="145"/>
  <c r="B1" i="145"/>
  <c r="A1" i="145"/>
  <c r="C137" i="144"/>
  <c r="M129" i="144"/>
  <c r="L129" i="144"/>
  <c r="L18" i="144" s="1"/>
  <c r="K129" i="144"/>
  <c r="M117" i="144"/>
  <c r="L117" i="144"/>
  <c r="K117" i="144"/>
  <c r="K119" i="144" s="1"/>
  <c r="J117" i="144"/>
  <c r="J137" i="144"/>
  <c r="F108" i="144"/>
  <c r="A108" i="144"/>
  <c r="B103" i="144"/>
  <c r="M95" i="144"/>
  <c r="L95" i="144"/>
  <c r="K95" i="144"/>
  <c r="J103" i="144"/>
  <c r="M83" i="144"/>
  <c r="L83" i="144"/>
  <c r="K83" i="144"/>
  <c r="J83" i="144"/>
  <c r="D82" i="144"/>
  <c r="E82" i="144"/>
  <c r="C103" i="144"/>
  <c r="M118" i="164" s="1"/>
  <c r="C77" i="144"/>
  <c r="J77" i="144" s="1"/>
  <c r="J89" i="144" s="1"/>
  <c r="J101" i="144" s="1"/>
  <c r="F74" i="144"/>
  <c r="A74" i="144"/>
  <c r="H69" i="144"/>
  <c r="C69" i="144"/>
  <c r="A69" i="144"/>
  <c r="A103" i="144" s="1"/>
  <c r="H65" i="144"/>
  <c r="H99" i="144"/>
  <c r="H133" i="144" s="1"/>
  <c r="A68" i="144"/>
  <c r="A102" i="144" s="1"/>
  <c r="A136" i="144" s="1"/>
  <c r="A67" i="144"/>
  <c r="A101" i="144" s="1"/>
  <c r="A135" i="144" s="1"/>
  <c r="B66" i="144"/>
  <c r="B65" i="144"/>
  <c r="A65" i="144"/>
  <c r="A99" i="144" s="1"/>
  <c r="A133" i="144" s="1"/>
  <c r="B64" i="144"/>
  <c r="A64" i="144"/>
  <c r="A98" i="144" s="1"/>
  <c r="A132" i="144" s="1"/>
  <c r="B63" i="144"/>
  <c r="B97" i="144"/>
  <c r="A63" i="144"/>
  <c r="A97" i="144" s="1"/>
  <c r="A131" i="144" s="1"/>
  <c r="B62" i="144"/>
  <c r="M61" i="144"/>
  <c r="M18" i="144" s="1"/>
  <c r="L61" i="144"/>
  <c r="K61" i="144"/>
  <c r="H61" i="144"/>
  <c r="H95" i="144"/>
  <c r="H129" i="144" s="1"/>
  <c r="A61" i="144"/>
  <c r="A95" i="144" s="1"/>
  <c r="A129" i="144"/>
  <c r="H60" i="144"/>
  <c r="H94" i="144" s="1"/>
  <c r="H128" i="144" s="1"/>
  <c r="A60" i="144"/>
  <c r="A94" i="144"/>
  <c r="A128" i="144" s="1"/>
  <c r="A59" i="144"/>
  <c r="A93" i="144" s="1"/>
  <c r="A127" i="144"/>
  <c r="H58" i="144"/>
  <c r="H92" i="144" s="1"/>
  <c r="H126" i="144" s="1"/>
  <c r="B58" i="144"/>
  <c r="B92" i="144" s="1"/>
  <c r="A58" i="144"/>
  <c r="A92" i="144" s="1"/>
  <c r="A126" i="144" s="1"/>
  <c r="H57" i="144"/>
  <c r="H91" i="144"/>
  <c r="H125" i="144" s="1"/>
  <c r="B57" i="144"/>
  <c r="B56" i="144"/>
  <c r="A56" i="144"/>
  <c r="A90" i="144" s="1"/>
  <c r="A124" i="144" s="1"/>
  <c r="B55" i="144"/>
  <c r="A55" i="144"/>
  <c r="A89" i="144"/>
  <c r="A123" i="144" s="1"/>
  <c r="B54" i="144"/>
  <c r="A54" i="144"/>
  <c r="A88" i="144"/>
  <c r="A122" i="144" s="1"/>
  <c r="H53" i="144"/>
  <c r="H87" i="144"/>
  <c r="H121" i="144"/>
  <c r="B53" i="144"/>
  <c r="B52" i="144"/>
  <c r="A52" i="144"/>
  <c r="A86" i="144"/>
  <c r="A120" i="144" s="1"/>
  <c r="H51" i="144"/>
  <c r="H85" i="144"/>
  <c r="H119" i="144"/>
  <c r="B51" i="144"/>
  <c r="B85" i="144" s="1"/>
  <c r="H50" i="144"/>
  <c r="H84" i="144"/>
  <c r="H118" i="144"/>
  <c r="A50" i="144"/>
  <c r="A84" i="144" s="1"/>
  <c r="A118" i="144" s="1"/>
  <c r="M49" i="144"/>
  <c r="L49" i="144"/>
  <c r="K49" i="144"/>
  <c r="J49" i="144"/>
  <c r="H48" i="144"/>
  <c r="H82" i="144"/>
  <c r="H116" i="144"/>
  <c r="H47" i="144"/>
  <c r="H81" i="144"/>
  <c r="H115" i="144"/>
  <c r="A47" i="144"/>
  <c r="A81" i="144" s="1"/>
  <c r="A115" i="144" s="1"/>
  <c r="H46" i="144"/>
  <c r="H80" i="144"/>
  <c r="H114" i="144" s="1"/>
  <c r="A46" i="144"/>
  <c r="A80" i="144"/>
  <c r="A114" i="144" s="1"/>
  <c r="A45" i="144"/>
  <c r="A79" i="144" s="1"/>
  <c r="A113" i="144" s="1"/>
  <c r="H44" i="144"/>
  <c r="H78" i="144" s="1"/>
  <c r="H112" i="144" s="1"/>
  <c r="A44" i="144"/>
  <c r="A78" i="144"/>
  <c r="A112" i="144" s="1"/>
  <c r="C43" i="144"/>
  <c r="J43" i="144"/>
  <c r="J55" i="144"/>
  <c r="J67" i="144" s="1"/>
  <c r="A42" i="144"/>
  <c r="F40" i="144"/>
  <c r="A40" i="144"/>
  <c r="M13" i="144"/>
  <c r="M37" i="144" s="1"/>
  <c r="O27" i="113"/>
  <c r="P46" i="134" s="1"/>
  <c r="L13" i="144"/>
  <c r="L37" i="144" s="1"/>
  <c r="K13" i="144"/>
  <c r="K37" i="144" s="1"/>
  <c r="G27" i="113"/>
  <c r="I26" i="163"/>
  <c r="M11" i="144"/>
  <c r="M27" i="113"/>
  <c r="M29" i="144"/>
  <c r="M30" i="144" s="1"/>
  <c r="L11" i="144"/>
  <c r="K11" i="144"/>
  <c r="H1" i="144"/>
  <c r="F1" i="144"/>
  <c r="B1" i="144"/>
  <c r="A1" i="144"/>
  <c r="J137" i="143"/>
  <c r="M129" i="143"/>
  <c r="L129" i="143"/>
  <c r="K129" i="143"/>
  <c r="K18" i="143" s="1"/>
  <c r="K61" i="143"/>
  <c r="K95" i="143"/>
  <c r="M117" i="143"/>
  <c r="L117" i="143"/>
  <c r="K117" i="143"/>
  <c r="K119" i="143"/>
  <c r="J117" i="143"/>
  <c r="C137" i="143"/>
  <c r="F108" i="143"/>
  <c r="A108" i="143"/>
  <c r="M95" i="143"/>
  <c r="M18" i="143" s="1"/>
  <c r="L95" i="143"/>
  <c r="I18" i="143"/>
  <c r="M83" i="143"/>
  <c r="L83" i="143"/>
  <c r="L85" i="143" s="1"/>
  <c r="K83" i="143"/>
  <c r="K85" i="143"/>
  <c r="K97" i="143"/>
  <c r="J83" i="143"/>
  <c r="D82" i="143"/>
  <c r="D102" i="143"/>
  <c r="D103" i="143"/>
  <c r="C103" i="143"/>
  <c r="B103" i="143"/>
  <c r="Q115" i="122"/>
  <c r="J101" i="143"/>
  <c r="F74" i="143"/>
  <c r="A74" i="143"/>
  <c r="J69" i="143"/>
  <c r="H69" i="143"/>
  <c r="Y113" i="164"/>
  <c r="A69" i="143"/>
  <c r="A103" i="143"/>
  <c r="H65" i="143"/>
  <c r="H99" i="143"/>
  <c r="H133" i="143" s="1"/>
  <c r="A68" i="143"/>
  <c r="A102" i="143"/>
  <c r="A136" i="143"/>
  <c r="A67" i="143"/>
  <c r="A101" i="143"/>
  <c r="A135" i="143"/>
  <c r="B66" i="143"/>
  <c r="B65" i="143"/>
  <c r="A65" i="143"/>
  <c r="A99" i="143" s="1"/>
  <c r="A133" i="143" s="1"/>
  <c r="B64" i="143"/>
  <c r="B98" i="143"/>
  <c r="A64" i="143"/>
  <c r="A98" i="143" s="1"/>
  <c r="A132" i="143" s="1"/>
  <c r="B63" i="143"/>
  <c r="A63" i="143"/>
  <c r="A97" i="143" s="1"/>
  <c r="A131" i="143" s="1"/>
  <c r="B62" i="143"/>
  <c r="M61" i="143"/>
  <c r="L61" i="143"/>
  <c r="H61" i="143"/>
  <c r="H95" i="143" s="1"/>
  <c r="H129" i="143" s="1"/>
  <c r="A61" i="143"/>
  <c r="A95" i="143" s="1"/>
  <c r="A129" i="143" s="1"/>
  <c r="H60" i="143"/>
  <c r="H94" i="143"/>
  <c r="H128" i="143"/>
  <c r="A60" i="143"/>
  <c r="A94" i="143" s="1"/>
  <c r="A128" i="143"/>
  <c r="A59" i="143"/>
  <c r="A93" i="143" s="1"/>
  <c r="A127" i="143" s="1"/>
  <c r="H58" i="143"/>
  <c r="H92" i="143"/>
  <c r="H126" i="143"/>
  <c r="B58" i="143"/>
  <c r="A58" i="143"/>
  <c r="A92" i="143"/>
  <c r="A126" i="143"/>
  <c r="H57" i="143"/>
  <c r="H91" i="143" s="1"/>
  <c r="H125" i="143"/>
  <c r="B57" i="143"/>
  <c r="B56" i="143"/>
  <c r="A56" i="143"/>
  <c r="A90" i="143" s="1"/>
  <c r="A124" i="143"/>
  <c r="B55" i="143"/>
  <c r="A55" i="143"/>
  <c r="A89" i="143" s="1"/>
  <c r="A123" i="143"/>
  <c r="B54" i="143"/>
  <c r="A54" i="143"/>
  <c r="A88" i="143" s="1"/>
  <c r="A122" i="143" s="1"/>
  <c r="H53" i="143"/>
  <c r="H87" i="143" s="1"/>
  <c r="H121" i="143" s="1"/>
  <c r="B53" i="143"/>
  <c r="B52" i="143"/>
  <c r="A52" i="143"/>
  <c r="A86" i="143" s="1"/>
  <c r="A120" i="143" s="1"/>
  <c r="H51" i="143"/>
  <c r="H85" i="143"/>
  <c r="H119" i="143" s="1"/>
  <c r="B51" i="143"/>
  <c r="H50" i="143"/>
  <c r="H84" i="143"/>
  <c r="H118" i="143"/>
  <c r="A50" i="143"/>
  <c r="A84" i="143" s="1"/>
  <c r="A118" i="143" s="1"/>
  <c r="M49" i="143"/>
  <c r="L49" i="143"/>
  <c r="K49" i="143"/>
  <c r="K51" i="143"/>
  <c r="J49" i="143"/>
  <c r="H48" i="143"/>
  <c r="H82" i="143" s="1"/>
  <c r="H116" i="143" s="1"/>
  <c r="C69" i="143"/>
  <c r="I69" i="143"/>
  <c r="H47" i="143"/>
  <c r="H81" i="143" s="1"/>
  <c r="H115" i="143"/>
  <c r="A47" i="143"/>
  <c r="A81" i="143" s="1"/>
  <c r="A115" i="143" s="1"/>
  <c r="H46" i="143"/>
  <c r="H80" i="143"/>
  <c r="H114" i="143" s="1"/>
  <c r="A46" i="143"/>
  <c r="A80" i="143"/>
  <c r="A114" i="143" s="1"/>
  <c r="A45" i="143"/>
  <c r="A79" i="143" s="1"/>
  <c r="A113" i="143" s="1"/>
  <c r="H44" i="143"/>
  <c r="H78" i="143" s="1"/>
  <c r="A44" i="143"/>
  <c r="A78" i="143" s="1"/>
  <c r="A112" i="143"/>
  <c r="C43" i="143"/>
  <c r="J43" i="143" s="1"/>
  <c r="A42" i="143"/>
  <c r="A76" i="143" s="1"/>
  <c r="A110" i="143"/>
  <c r="F40" i="143"/>
  <c r="A40" i="143"/>
  <c r="J18" i="143"/>
  <c r="L25" i="163"/>
  <c r="I16" i="143"/>
  <c r="M13" i="143"/>
  <c r="O26" i="113" s="1"/>
  <c r="R43" i="166"/>
  <c r="M37" i="143"/>
  <c r="L13" i="143"/>
  <c r="K26" i="113" s="1"/>
  <c r="L37" i="143"/>
  <c r="K13" i="143"/>
  <c r="M11" i="143"/>
  <c r="L11" i="143"/>
  <c r="H43" i="166"/>
  <c r="K29" i="143"/>
  <c r="K30" i="143"/>
  <c r="H1" i="143"/>
  <c r="F1" i="143"/>
  <c r="B1" i="143"/>
  <c r="A1" i="143"/>
  <c r="J137" i="142"/>
  <c r="M129" i="142"/>
  <c r="L129" i="142"/>
  <c r="K129" i="142"/>
  <c r="M117" i="142"/>
  <c r="L117" i="142"/>
  <c r="K117" i="142"/>
  <c r="J117" i="142"/>
  <c r="F108" i="142"/>
  <c r="M95" i="142"/>
  <c r="M18" i="142" s="1"/>
  <c r="M61" i="142"/>
  <c r="L95" i="142"/>
  <c r="K95" i="142"/>
  <c r="K18" i="142" s="1"/>
  <c r="K61" i="142"/>
  <c r="M83" i="142"/>
  <c r="L83" i="142"/>
  <c r="K83" i="142"/>
  <c r="J83" i="142"/>
  <c r="D82" i="142"/>
  <c r="B103" i="142"/>
  <c r="C77" i="142"/>
  <c r="J77" i="142" s="1"/>
  <c r="J89" i="142"/>
  <c r="J101" i="142"/>
  <c r="F74" i="142"/>
  <c r="H69" i="142"/>
  <c r="A69" i="142"/>
  <c r="A103" i="142" s="1"/>
  <c r="H65" i="142"/>
  <c r="A68" i="142"/>
  <c r="A102" i="142"/>
  <c r="A136" i="142" s="1"/>
  <c r="A67" i="142"/>
  <c r="A101" i="142"/>
  <c r="A135" i="142"/>
  <c r="B66" i="142"/>
  <c r="B134" i="142" s="1"/>
  <c r="B65" i="142"/>
  <c r="A65" i="142"/>
  <c r="A99" i="142"/>
  <c r="A133" i="142" s="1"/>
  <c r="B64" i="142"/>
  <c r="B98" i="142"/>
  <c r="A64" i="142"/>
  <c r="A98" i="142" s="1"/>
  <c r="A132" i="142" s="1"/>
  <c r="B63" i="142"/>
  <c r="A63" i="142"/>
  <c r="A97" i="142" s="1"/>
  <c r="A131" i="142" s="1"/>
  <c r="B62" i="142"/>
  <c r="L61" i="142"/>
  <c r="I18" i="142"/>
  <c r="G24" i="163" s="1"/>
  <c r="H61" i="142"/>
  <c r="H95" i="142"/>
  <c r="H129" i="142" s="1"/>
  <c r="A61" i="142"/>
  <c r="A95" i="142" s="1"/>
  <c r="A129" i="142"/>
  <c r="H60" i="142"/>
  <c r="H94" i="142" s="1"/>
  <c r="H128" i="142" s="1"/>
  <c r="A60" i="142"/>
  <c r="A94" i="142"/>
  <c r="A128" i="142" s="1"/>
  <c r="A59" i="142"/>
  <c r="A93" i="142" s="1"/>
  <c r="A127" i="142"/>
  <c r="H58" i="142"/>
  <c r="H92" i="142" s="1"/>
  <c r="H126" i="142" s="1"/>
  <c r="B58" i="142"/>
  <c r="B92" i="142" s="1"/>
  <c r="A58" i="142"/>
  <c r="A92" i="142" s="1"/>
  <c r="A126" i="142" s="1"/>
  <c r="H57" i="142"/>
  <c r="H91" i="142"/>
  <c r="H125" i="142" s="1"/>
  <c r="B57" i="142"/>
  <c r="B56" i="142"/>
  <c r="A56" i="142"/>
  <c r="A90" i="142" s="1"/>
  <c r="A124" i="142" s="1"/>
  <c r="B55" i="142"/>
  <c r="A55" i="142"/>
  <c r="A89" i="142"/>
  <c r="A123" i="142" s="1"/>
  <c r="B54" i="142"/>
  <c r="A54" i="142"/>
  <c r="A88" i="142"/>
  <c r="A122" i="142" s="1"/>
  <c r="H53" i="142"/>
  <c r="H87" i="142"/>
  <c r="H121" i="142"/>
  <c r="B53" i="142"/>
  <c r="B121" i="142" s="1"/>
  <c r="B52" i="142"/>
  <c r="A52" i="142"/>
  <c r="A86" i="142"/>
  <c r="A120" i="142" s="1"/>
  <c r="H51" i="142"/>
  <c r="H85" i="142"/>
  <c r="H119" i="142" s="1"/>
  <c r="B51" i="142"/>
  <c r="H50" i="142"/>
  <c r="H84" i="142"/>
  <c r="H118" i="142" s="1"/>
  <c r="A50" i="142"/>
  <c r="A84" i="142" s="1"/>
  <c r="A118" i="142"/>
  <c r="M49" i="142"/>
  <c r="L49" i="142"/>
  <c r="K49" i="142"/>
  <c r="J49" i="142"/>
  <c r="H48" i="142"/>
  <c r="H82" i="142" s="1"/>
  <c r="H116" i="142" s="1"/>
  <c r="J14" i="142"/>
  <c r="H47" i="142"/>
  <c r="H81" i="142" s="1"/>
  <c r="H115" i="142" s="1"/>
  <c r="A47" i="142"/>
  <c r="A81" i="142" s="1"/>
  <c r="A115" i="142" s="1"/>
  <c r="H46" i="142"/>
  <c r="H80" i="142"/>
  <c r="H114" i="142"/>
  <c r="A46" i="142"/>
  <c r="A80" i="142" s="1"/>
  <c r="A114" i="142"/>
  <c r="A45" i="142"/>
  <c r="A79" i="142" s="1"/>
  <c r="A113" i="142" s="1"/>
  <c r="H44" i="142"/>
  <c r="H78" i="142"/>
  <c r="A44" i="142"/>
  <c r="A78" i="142" s="1"/>
  <c r="A112" i="142" s="1"/>
  <c r="C43" i="142"/>
  <c r="J43" i="142"/>
  <c r="A42" i="142"/>
  <c r="F40" i="142"/>
  <c r="M13" i="142"/>
  <c r="L13" i="142"/>
  <c r="K25" i="113"/>
  <c r="L37" i="142"/>
  <c r="K13" i="142"/>
  <c r="G25" i="113" s="1"/>
  <c r="K37" i="142"/>
  <c r="M11" i="142"/>
  <c r="L11" i="142"/>
  <c r="K11" i="142"/>
  <c r="E25" i="113" s="1"/>
  <c r="K29" i="142"/>
  <c r="K30" i="142"/>
  <c r="H1" i="142"/>
  <c r="F1" i="142"/>
  <c r="B1" i="142"/>
  <c r="A1" i="142"/>
  <c r="M129" i="141"/>
  <c r="M61" i="141"/>
  <c r="M95" i="141"/>
  <c r="M18" i="141"/>
  <c r="L129" i="141"/>
  <c r="K129" i="141"/>
  <c r="K61" i="141"/>
  <c r="K95" i="141"/>
  <c r="M117" i="141"/>
  <c r="L117" i="141"/>
  <c r="K117" i="141"/>
  <c r="K119" i="141" s="1"/>
  <c r="J117" i="141"/>
  <c r="F108" i="141"/>
  <c r="A108" i="141"/>
  <c r="I103" i="141"/>
  <c r="L95" i="141"/>
  <c r="L18" i="141" s="1"/>
  <c r="M83" i="141"/>
  <c r="L83" i="141"/>
  <c r="K83" i="141"/>
  <c r="K85" i="141"/>
  <c r="J83" i="141"/>
  <c r="D82" i="141"/>
  <c r="B103" i="141"/>
  <c r="Q107" i="122"/>
  <c r="F74" i="141"/>
  <c r="A74" i="141"/>
  <c r="H69" i="141"/>
  <c r="H103" i="141" s="1"/>
  <c r="A69" i="141"/>
  <c r="A103" i="141" s="1"/>
  <c r="H65" i="141"/>
  <c r="H99" i="141"/>
  <c r="H133" i="141"/>
  <c r="A68" i="141"/>
  <c r="A102" i="141"/>
  <c r="A136" i="141"/>
  <c r="A67" i="141"/>
  <c r="A101" i="141" s="1"/>
  <c r="A135" i="141" s="1"/>
  <c r="B66" i="141"/>
  <c r="B134" i="141" s="1"/>
  <c r="B65" i="141"/>
  <c r="A65" i="141"/>
  <c r="A99" i="141" s="1"/>
  <c r="A133" i="141" s="1"/>
  <c r="B64" i="141"/>
  <c r="A64" i="141"/>
  <c r="A98" i="141"/>
  <c r="A132" i="141" s="1"/>
  <c r="B63" i="141"/>
  <c r="A63" i="141"/>
  <c r="A97" i="141"/>
  <c r="A131" i="141" s="1"/>
  <c r="B62" i="141"/>
  <c r="L61" i="141"/>
  <c r="H61" i="141"/>
  <c r="H95" i="141"/>
  <c r="H129" i="141" s="1"/>
  <c r="A61" i="141"/>
  <c r="A95" i="141"/>
  <c r="A129" i="141"/>
  <c r="H60" i="141"/>
  <c r="H94" i="141"/>
  <c r="H128" i="141"/>
  <c r="A60" i="141"/>
  <c r="A94" i="141" s="1"/>
  <c r="A128" i="141" s="1"/>
  <c r="A59" i="141"/>
  <c r="A93" i="141"/>
  <c r="A127" i="141"/>
  <c r="H58" i="141"/>
  <c r="H92" i="141"/>
  <c r="H126" i="141"/>
  <c r="B58" i="141"/>
  <c r="A58" i="141"/>
  <c r="A92" i="141"/>
  <c r="A126" i="141"/>
  <c r="H57" i="141"/>
  <c r="H91" i="141" s="1"/>
  <c r="H125" i="141" s="1"/>
  <c r="B57" i="141"/>
  <c r="B56" i="141"/>
  <c r="A56" i="141"/>
  <c r="A90" i="141" s="1"/>
  <c r="A124" i="141" s="1"/>
  <c r="B55" i="141"/>
  <c r="A55" i="141"/>
  <c r="A89" i="141" s="1"/>
  <c r="A123" i="141" s="1"/>
  <c r="B54" i="141"/>
  <c r="A54" i="141"/>
  <c r="A88" i="141" s="1"/>
  <c r="A122" i="141" s="1"/>
  <c r="H53" i="141"/>
  <c r="H87" i="141" s="1"/>
  <c r="H121" i="141" s="1"/>
  <c r="B53" i="141"/>
  <c r="B52" i="141"/>
  <c r="B86" i="141"/>
  <c r="A52" i="141"/>
  <c r="A86" i="141" s="1"/>
  <c r="A120" i="141" s="1"/>
  <c r="H51" i="141"/>
  <c r="H85" i="141" s="1"/>
  <c r="H119" i="141" s="1"/>
  <c r="B51" i="141"/>
  <c r="H50" i="141"/>
  <c r="H84" i="141"/>
  <c r="H118" i="141"/>
  <c r="A50" i="141"/>
  <c r="A84" i="141" s="1"/>
  <c r="A118" i="141" s="1"/>
  <c r="M49" i="141"/>
  <c r="L49" i="141"/>
  <c r="K49" i="141"/>
  <c r="J49" i="141"/>
  <c r="H48" i="141"/>
  <c r="H82" i="141"/>
  <c r="H116" i="141" s="1"/>
  <c r="D48" i="141"/>
  <c r="D68" i="141"/>
  <c r="H47" i="141"/>
  <c r="H81" i="141" s="1"/>
  <c r="H115" i="141" s="1"/>
  <c r="A47" i="141"/>
  <c r="A81" i="141" s="1"/>
  <c r="A115" i="141" s="1"/>
  <c r="H46" i="141"/>
  <c r="H80" i="141"/>
  <c r="H114" i="141" s="1"/>
  <c r="A46" i="141"/>
  <c r="A80" i="141" s="1"/>
  <c r="A114" i="141"/>
  <c r="A45" i="141"/>
  <c r="A79" i="141" s="1"/>
  <c r="A113" i="141" s="1"/>
  <c r="H44" i="141"/>
  <c r="H78" i="141"/>
  <c r="H112" i="141" s="1"/>
  <c r="A44" i="141"/>
  <c r="A78" i="141" s="1"/>
  <c r="A112" i="141" s="1"/>
  <c r="A42" i="141"/>
  <c r="A76" i="141"/>
  <c r="A110" i="141" s="1"/>
  <c r="F40" i="141"/>
  <c r="A40" i="141"/>
  <c r="M13" i="141"/>
  <c r="O24" i="113"/>
  <c r="M37" i="141"/>
  <c r="L13" i="141"/>
  <c r="K24" i="113" s="1"/>
  <c r="L37" i="141"/>
  <c r="K37" i="141"/>
  <c r="M11" i="141"/>
  <c r="M24" i="113" s="1"/>
  <c r="P41" i="166" s="1"/>
  <c r="M29" i="141"/>
  <c r="M30" i="141" s="1"/>
  <c r="L11" i="141"/>
  <c r="K11" i="141"/>
  <c r="H1" i="141"/>
  <c r="F1" i="141"/>
  <c r="B1" i="141"/>
  <c r="A1" i="141"/>
  <c r="M129" i="140"/>
  <c r="L129" i="140"/>
  <c r="K129" i="140"/>
  <c r="K18" i="140" s="1"/>
  <c r="M117" i="140"/>
  <c r="L117" i="140"/>
  <c r="K117" i="140"/>
  <c r="J117" i="140"/>
  <c r="F108" i="140"/>
  <c r="A108" i="140"/>
  <c r="M95" i="140"/>
  <c r="L95" i="140"/>
  <c r="K95" i="140"/>
  <c r="M83" i="140"/>
  <c r="L83" i="140"/>
  <c r="K83" i="140"/>
  <c r="K85" i="140"/>
  <c r="J83" i="140"/>
  <c r="D82" i="140"/>
  <c r="D102" i="140" s="1"/>
  <c r="C77" i="140"/>
  <c r="J77" i="140" s="1"/>
  <c r="J89" i="140" s="1"/>
  <c r="J101" i="140" s="1"/>
  <c r="A74" i="140"/>
  <c r="H69" i="140"/>
  <c r="A69" i="140"/>
  <c r="A103" i="140"/>
  <c r="H65" i="140"/>
  <c r="A68" i="140"/>
  <c r="A102" i="140"/>
  <c r="A136" i="140"/>
  <c r="A67" i="140"/>
  <c r="A101" i="140" s="1"/>
  <c r="A135" i="140"/>
  <c r="B66" i="140"/>
  <c r="B65" i="140"/>
  <c r="A65" i="140"/>
  <c r="A99" i="140"/>
  <c r="A133" i="140" s="1"/>
  <c r="B64" i="140"/>
  <c r="B132" i="140"/>
  <c r="A64" i="140"/>
  <c r="A98" i="140" s="1"/>
  <c r="A132" i="140" s="1"/>
  <c r="B63" i="140"/>
  <c r="A63" i="140"/>
  <c r="A97" i="140"/>
  <c r="A131" i="140" s="1"/>
  <c r="B62" i="140"/>
  <c r="M61" i="140"/>
  <c r="L61" i="140"/>
  <c r="L18" i="140"/>
  <c r="Q23" i="123" s="1"/>
  <c r="R41" i="132" s="1"/>
  <c r="K61" i="140"/>
  <c r="H61" i="140"/>
  <c r="H95" i="140" s="1"/>
  <c r="H129" i="140" s="1"/>
  <c r="A61" i="140"/>
  <c r="A95" i="140"/>
  <c r="A129" i="140" s="1"/>
  <c r="H60" i="140"/>
  <c r="H94" i="140"/>
  <c r="H128" i="140"/>
  <c r="A60" i="140"/>
  <c r="A94" i="140"/>
  <c r="A128" i="140"/>
  <c r="A59" i="140"/>
  <c r="A93" i="140" s="1"/>
  <c r="A127" i="140" s="1"/>
  <c r="H58" i="140"/>
  <c r="H92" i="140"/>
  <c r="H126" i="140"/>
  <c r="B58" i="140"/>
  <c r="A58" i="140"/>
  <c r="A92" i="140"/>
  <c r="A126" i="140"/>
  <c r="H57" i="140"/>
  <c r="H91" i="140" s="1"/>
  <c r="H125" i="140"/>
  <c r="B57" i="140"/>
  <c r="B125" i="140" s="1"/>
  <c r="B56" i="140"/>
  <c r="A56" i="140"/>
  <c r="A90" i="140"/>
  <c r="A124" i="140" s="1"/>
  <c r="B55" i="140"/>
  <c r="B123" i="140"/>
  <c r="A55" i="140"/>
  <c r="A89" i="140" s="1"/>
  <c r="A123" i="140" s="1"/>
  <c r="B54" i="140"/>
  <c r="B122" i="140"/>
  <c r="A54" i="140"/>
  <c r="A88" i="140" s="1"/>
  <c r="A122" i="140" s="1"/>
  <c r="H53" i="140"/>
  <c r="H87" i="140"/>
  <c r="H121" i="140" s="1"/>
  <c r="B53" i="140"/>
  <c r="B52" i="140"/>
  <c r="A52" i="140"/>
  <c r="A86" i="140"/>
  <c r="A120" i="140" s="1"/>
  <c r="H51" i="140"/>
  <c r="H85" i="140" s="1"/>
  <c r="H119" i="140" s="1"/>
  <c r="B51" i="140"/>
  <c r="H50" i="140"/>
  <c r="H84" i="140"/>
  <c r="H118" i="140" s="1"/>
  <c r="A50" i="140"/>
  <c r="A84" i="140"/>
  <c r="A118" i="140" s="1"/>
  <c r="M49" i="140"/>
  <c r="L49" i="140"/>
  <c r="K49" i="140"/>
  <c r="K51" i="140" s="1"/>
  <c r="J49" i="140"/>
  <c r="H48" i="140"/>
  <c r="H82" i="140" s="1"/>
  <c r="H116" i="140" s="1"/>
  <c r="H47" i="140"/>
  <c r="H81" i="140" s="1"/>
  <c r="H115" i="140" s="1"/>
  <c r="A47" i="140"/>
  <c r="A81" i="140"/>
  <c r="A115" i="140" s="1"/>
  <c r="H46" i="140"/>
  <c r="H80" i="140"/>
  <c r="H114" i="140"/>
  <c r="A46" i="140"/>
  <c r="A80" i="140" s="1"/>
  <c r="A114" i="140" s="1"/>
  <c r="A45" i="140"/>
  <c r="A79" i="140" s="1"/>
  <c r="A113" i="140" s="1"/>
  <c r="H44" i="140"/>
  <c r="H78" i="140"/>
  <c r="H112" i="140"/>
  <c r="A44" i="140"/>
  <c r="A78" i="140" s="1"/>
  <c r="A112" i="140" s="1"/>
  <c r="C43" i="140"/>
  <c r="J43" i="140" s="1"/>
  <c r="A42" i="140"/>
  <c r="F40" i="140"/>
  <c r="A40" i="140"/>
  <c r="I16" i="140"/>
  <c r="F22" i="163"/>
  <c r="M13" i="140"/>
  <c r="L13" i="140"/>
  <c r="L37" i="140" s="1"/>
  <c r="L38" i="140" s="1"/>
  <c r="K23" i="113"/>
  <c r="K37" i="140"/>
  <c r="M11" i="140"/>
  <c r="L11" i="140"/>
  <c r="K11" i="140"/>
  <c r="H1" i="140"/>
  <c r="F1" i="140"/>
  <c r="B1" i="140"/>
  <c r="A1" i="140"/>
  <c r="C137" i="139"/>
  <c r="M129" i="139"/>
  <c r="L129" i="139"/>
  <c r="K129" i="139"/>
  <c r="K18" i="139" s="1"/>
  <c r="K61" i="139"/>
  <c r="K95" i="139"/>
  <c r="M117" i="139"/>
  <c r="L117" i="139"/>
  <c r="K117" i="139"/>
  <c r="K119" i="139"/>
  <c r="K131" i="139" s="1"/>
  <c r="J117" i="139"/>
  <c r="J137" i="139"/>
  <c r="A108" i="139"/>
  <c r="M95" i="139"/>
  <c r="L95" i="139"/>
  <c r="M83" i="139"/>
  <c r="L83" i="139"/>
  <c r="K83" i="139"/>
  <c r="K85" i="139" s="1"/>
  <c r="J83" i="139"/>
  <c r="D82" i="139"/>
  <c r="B103" i="139"/>
  <c r="L98" i="164"/>
  <c r="F74" i="139"/>
  <c r="A74" i="139"/>
  <c r="H69" i="139"/>
  <c r="A69" i="139"/>
  <c r="A103" i="139"/>
  <c r="H65" i="139"/>
  <c r="H99" i="139" s="1"/>
  <c r="H133" i="139" s="1"/>
  <c r="A68" i="139"/>
  <c r="A102" i="139" s="1"/>
  <c r="A136" i="139" s="1"/>
  <c r="A67" i="139"/>
  <c r="A101" i="139"/>
  <c r="A135" i="139" s="1"/>
  <c r="B66" i="139"/>
  <c r="B65" i="139"/>
  <c r="A65" i="139"/>
  <c r="A99" i="139"/>
  <c r="A133" i="139"/>
  <c r="B64" i="139"/>
  <c r="B132" i="139" s="1"/>
  <c r="A64" i="139"/>
  <c r="A98" i="139"/>
  <c r="A132" i="139"/>
  <c r="B63" i="139"/>
  <c r="A63" i="139"/>
  <c r="A97" i="139" s="1"/>
  <c r="A131" i="139" s="1"/>
  <c r="B62" i="139"/>
  <c r="B96" i="139"/>
  <c r="M61" i="139"/>
  <c r="L61" i="139"/>
  <c r="H61" i="139"/>
  <c r="H95" i="139" s="1"/>
  <c r="H129" i="139" s="1"/>
  <c r="A61" i="139"/>
  <c r="A95" i="139"/>
  <c r="A129" i="139" s="1"/>
  <c r="H60" i="139"/>
  <c r="H94" i="139"/>
  <c r="H128" i="139" s="1"/>
  <c r="A60" i="139"/>
  <c r="A94" i="139"/>
  <c r="A128" i="139"/>
  <c r="A59" i="139"/>
  <c r="A93" i="139"/>
  <c r="A127" i="139" s="1"/>
  <c r="H58" i="139"/>
  <c r="H92" i="139"/>
  <c r="H126" i="139"/>
  <c r="B58" i="139"/>
  <c r="A58" i="139"/>
  <c r="A92" i="139"/>
  <c r="A126" i="139"/>
  <c r="H57" i="139"/>
  <c r="H91" i="139"/>
  <c r="H125" i="139"/>
  <c r="B57" i="139"/>
  <c r="B91" i="139" s="1"/>
  <c r="B56" i="139"/>
  <c r="A56" i="139"/>
  <c r="A90" i="139"/>
  <c r="A124" i="139"/>
  <c r="B55" i="139"/>
  <c r="A55" i="139"/>
  <c r="A89" i="139"/>
  <c r="A123" i="139"/>
  <c r="B54" i="139"/>
  <c r="B122" i="139"/>
  <c r="A54" i="139"/>
  <c r="A88" i="139"/>
  <c r="A122" i="139" s="1"/>
  <c r="H53" i="139"/>
  <c r="H87" i="139"/>
  <c r="H121" i="139"/>
  <c r="B53" i="139"/>
  <c r="B52" i="139"/>
  <c r="A52" i="139"/>
  <c r="A86" i="139"/>
  <c r="A120" i="139" s="1"/>
  <c r="H51" i="139"/>
  <c r="H85" i="139"/>
  <c r="H119" i="139"/>
  <c r="B51" i="139"/>
  <c r="H50" i="139"/>
  <c r="H84" i="139" s="1"/>
  <c r="H118" i="139" s="1"/>
  <c r="A50" i="139"/>
  <c r="A84" i="139" s="1"/>
  <c r="A118" i="139" s="1"/>
  <c r="M49" i="139"/>
  <c r="L49" i="139"/>
  <c r="K49" i="139"/>
  <c r="K51" i="139" s="1"/>
  <c r="J49" i="139"/>
  <c r="H48" i="139"/>
  <c r="H82" i="139"/>
  <c r="H116" i="139"/>
  <c r="H47" i="139"/>
  <c r="H81" i="139"/>
  <c r="H115" i="139"/>
  <c r="A47" i="139"/>
  <c r="A81" i="139"/>
  <c r="A115" i="139"/>
  <c r="H46" i="139"/>
  <c r="H80" i="139" s="1"/>
  <c r="H114" i="139" s="1"/>
  <c r="A46" i="139"/>
  <c r="A80" i="139"/>
  <c r="A114" i="139" s="1"/>
  <c r="A45" i="139"/>
  <c r="A79" i="139"/>
  <c r="A113" i="139"/>
  <c r="H44" i="139"/>
  <c r="H78" i="139" s="1"/>
  <c r="H112" i="139" s="1"/>
  <c r="A44" i="139"/>
  <c r="A78" i="139"/>
  <c r="A112" i="139" s="1"/>
  <c r="A42" i="139"/>
  <c r="A76" i="139"/>
  <c r="A110" i="139"/>
  <c r="F40" i="139"/>
  <c r="A40" i="139"/>
  <c r="J16" i="139"/>
  <c r="I16" i="139"/>
  <c r="M13" i="139"/>
  <c r="O22" i="113" s="1"/>
  <c r="P41" i="134" s="1"/>
  <c r="L13" i="139"/>
  <c r="K13" i="139"/>
  <c r="G22" i="113"/>
  <c r="J39" i="166" s="1"/>
  <c r="I21" i="163"/>
  <c r="M11" i="139"/>
  <c r="L11" i="139"/>
  <c r="I22" i="113"/>
  <c r="L29" i="139"/>
  <c r="L30" i="139" s="1"/>
  <c r="K11" i="139"/>
  <c r="E22" i="113"/>
  <c r="K29" i="139"/>
  <c r="K30" i="139" s="1"/>
  <c r="H1" i="139"/>
  <c r="F1" i="139"/>
  <c r="B1" i="139"/>
  <c r="A1" i="139"/>
  <c r="J137" i="138"/>
  <c r="M129" i="138"/>
  <c r="L129" i="138"/>
  <c r="K129" i="138"/>
  <c r="K129" i="136"/>
  <c r="M117" i="138"/>
  <c r="L117" i="138"/>
  <c r="K117" i="138"/>
  <c r="K119" i="138" s="1"/>
  <c r="J117" i="138"/>
  <c r="C137" i="138"/>
  <c r="M95" i="138"/>
  <c r="L95" i="138"/>
  <c r="K95" i="138"/>
  <c r="M83" i="138"/>
  <c r="L83" i="138"/>
  <c r="K83" i="138"/>
  <c r="J83" i="138"/>
  <c r="D82" i="138"/>
  <c r="C103" i="138"/>
  <c r="B103" i="138"/>
  <c r="C77" i="138"/>
  <c r="J77" i="138"/>
  <c r="J89" i="138" s="1"/>
  <c r="J101" i="138" s="1"/>
  <c r="F74" i="138"/>
  <c r="J69" i="138"/>
  <c r="AF94" i="122" s="1"/>
  <c r="H69" i="138"/>
  <c r="A69" i="138"/>
  <c r="A103" i="138" s="1"/>
  <c r="H65" i="138"/>
  <c r="A68" i="138"/>
  <c r="A102" i="138"/>
  <c r="A136" i="138" s="1"/>
  <c r="A67" i="138"/>
  <c r="A101" i="138"/>
  <c r="A135" i="138"/>
  <c r="B66" i="138"/>
  <c r="B65" i="138"/>
  <c r="B133" i="138"/>
  <c r="A65" i="138"/>
  <c r="A99" i="138" s="1"/>
  <c r="A133" i="138" s="1"/>
  <c r="B64" i="138"/>
  <c r="B132" i="138"/>
  <c r="A64" i="138"/>
  <c r="A98" i="138"/>
  <c r="A132" i="138"/>
  <c r="B63" i="138"/>
  <c r="A63" i="138"/>
  <c r="A97" i="138" s="1"/>
  <c r="A131" i="138" s="1"/>
  <c r="B62" i="138"/>
  <c r="M61" i="138"/>
  <c r="M18" i="138" s="1"/>
  <c r="AA20" i="163" s="1"/>
  <c r="L61" i="138"/>
  <c r="K61" i="138"/>
  <c r="H61" i="138"/>
  <c r="H95" i="138"/>
  <c r="H129" i="138" s="1"/>
  <c r="A61" i="138"/>
  <c r="A95" i="138"/>
  <c r="A129" i="138"/>
  <c r="H60" i="138"/>
  <c r="H94" i="138"/>
  <c r="H128" i="138"/>
  <c r="A60" i="138"/>
  <c r="A94" i="138" s="1"/>
  <c r="A128" i="138" s="1"/>
  <c r="A59" i="138"/>
  <c r="A93" i="138"/>
  <c r="A127" i="138"/>
  <c r="H58" i="138"/>
  <c r="H92" i="138"/>
  <c r="H126" i="138"/>
  <c r="B58" i="138"/>
  <c r="A58" i="138"/>
  <c r="A92" i="138"/>
  <c r="A126" i="138"/>
  <c r="H57" i="138"/>
  <c r="H91" i="138" s="1"/>
  <c r="H125" i="138" s="1"/>
  <c r="B57" i="138"/>
  <c r="B56" i="138"/>
  <c r="A56" i="138"/>
  <c r="A90" i="138"/>
  <c r="A124" i="138"/>
  <c r="B55" i="138"/>
  <c r="B89" i="138"/>
  <c r="A55" i="138"/>
  <c r="A89" i="138"/>
  <c r="A123" i="138" s="1"/>
  <c r="B54" i="138"/>
  <c r="B122" i="138"/>
  <c r="A54" i="138"/>
  <c r="A88" i="138" s="1"/>
  <c r="A122" i="138" s="1"/>
  <c r="H53" i="138"/>
  <c r="H87" i="138"/>
  <c r="H121" i="138" s="1"/>
  <c r="B53" i="138"/>
  <c r="B52" i="138"/>
  <c r="A52" i="138"/>
  <c r="A86" i="138" s="1"/>
  <c r="A120" i="138" s="1"/>
  <c r="H51" i="138"/>
  <c r="H85" i="138"/>
  <c r="H119" i="138"/>
  <c r="B51" i="138"/>
  <c r="H50" i="138"/>
  <c r="H84" i="138"/>
  <c r="H118" i="138"/>
  <c r="A50" i="138"/>
  <c r="A84" i="138" s="1"/>
  <c r="A118" i="138" s="1"/>
  <c r="M49" i="138"/>
  <c r="L49" i="138"/>
  <c r="K49" i="138"/>
  <c r="J49" i="138"/>
  <c r="H48" i="138"/>
  <c r="H82" i="138"/>
  <c r="H116" i="138"/>
  <c r="C69" i="138"/>
  <c r="I69" i="138"/>
  <c r="AE94" i="122"/>
  <c r="H47" i="138"/>
  <c r="H81" i="138" s="1"/>
  <c r="H115" i="138" s="1"/>
  <c r="A47" i="138"/>
  <c r="A81" i="138"/>
  <c r="A115" i="138" s="1"/>
  <c r="H46" i="138"/>
  <c r="H80" i="138"/>
  <c r="H114" i="138" s="1"/>
  <c r="A46" i="138"/>
  <c r="A80" i="138"/>
  <c r="A114" i="138"/>
  <c r="A45" i="138"/>
  <c r="A79" i="138"/>
  <c r="A113" i="138" s="1"/>
  <c r="H44" i="138"/>
  <c r="H78" i="138"/>
  <c r="H112" i="138"/>
  <c r="A44" i="138"/>
  <c r="A78" i="138"/>
  <c r="A112" i="138"/>
  <c r="C43" i="138"/>
  <c r="J43" i="138" s="1"/>
  <c r="A42" i="138"/>
  <c r="A76" i="138"/>
  <c r="A110" i="138" s="1"/>
  <c r="F40" i="138"/>
  <c r="J18" i="138"/>
  <c r="I21" i="123" s="1"/>
  <c r="J39" i="132" s="1"/>
  <c r="M13" i="138"/>
  <c r="O21" i="113"/>
  <c r="M37" i="138"/>
  <c r="L13" i="138"/>
  <c r="K21" i="113"/>
  <c r="L37" i="138"/>
  <c r="K13" i="138"/>
  <c r="M11" i="138"/>
  <c r="M29" i="138" s="1"/>
  <c r="M30" i="138" s="1"/>
  <c r="M21" i="113"/>
  <c r="L11" i="138"/>
  <c r="K11" i="138"/>
  <c r="H1" i="138"/>
  <c r="F1" i="138"/>
  <c r="B1" i="138"/>
  <c r="A1" i="138"/>
  <c r="G14" i="123"/>
  <c r="H32" i="132"/>
  <c r="G31" i="166"/>
  <c r="M37" i="149"/>
  <c r="O16" i="113"/>
  <c r="L37" i="149"/>
  <c r="K16" i="113"/>
  <c r="L29" i="149"/>
  <c r="L30" i="149" s="1"/>
  <c r="I16" i="113"/>
  <c r="J35" i="134" s="1"/>
  <c r="M29" i="140"/>
  <c r="M30" i="140" s="1"/>
  <c r="M23" i="113"/>
  <c r="K29" i="140"/>
  <c r="K30" i="140"/>
  <c r="E23" i="113"/>
  <c r="F42" i="134"/>
  <c r="H103" i="144"/>
  <c r="H103" i="158"/>
  <c r="Y37" i="164"/>
  <c r="AD38" i="122"/>
  <c r="H103" i="138"/>
  <c r="AD94" i="122"/>
  <c r="Y93" i="164"/>
  <c r="H103" i="139"/>
  <c r="Y97" i="164"/>
  <c r="AD98" i="122"/>
  <c r="H103" i="143"/>
  <c r="AD115" i="122" s="1"/>
  <c r="AD114" i="122"/>
  <c r="AD66" i="122"/>
  <c r="H103" i="154"/>
  <c r="Y53" i="164"/>
  <c r="AD54" i="122"/>
  <c r="H103" i="155"/>
  <c r="AD50" i="122"/>
  <c r="H103" i="156"/>
  <c r="Y46" i="164" s="1"/>
  <c r="AD46" i="122"/>
  <c r="Y45" i="164"/>
  <c r="H103" i="140"/>
  <c r="AD102" i="122"/>
  <c r="Y101" i="164"/>
  <c r="AD106" i="122"/>
  <c r="Y105" i="164"/>
  <c r="H103" i="150"/>
  <c r="AD70" i="122"/>
  <c r="Y69" i="164"/>
  <c r="H103" i="153"/>
  <c r="AD58" i="122"/>
  <c r="Y57" i="164"/>
  <c r="H103" i="145"/>
  <c r="Y89" i="164"/>
  <c r="H103" i="147"/>
  <c r="Y81" i="164"/>
  <c r="AD82" i="122"/>
  <c r="H103" i="148"/>
  <c r="AD79" i="122" s="1"/>
  <c r="AD78" i="122"/>
  <c r="Y77" i="164"/>
  <c r="H103" i="149"/>
  <c r="AD74" i="122"/>
  <c r="Y73" i="164"/>
  <c r="H103" i="152"/>
  <c r="Y61" i="164"/>
  <c r="AF92" i="122"/>
  <c r="Z78" i="164"/>
  <c r="AE79" i="122"/>
  <c r="X79" i="122" s="1"/>
  <c r="L15" i="163"/>
  <c r="I16" i="123"/>
  <c r="M66" i="164"/>
  <c r="R67" i="122"/>
  <c r="Y67" i="122" s="1"/>
  <c r="M54" i="164"/>
  <c r="R55" i="122"/>
  <c r="Z38" i="164"/>
  <c r="S38" i="164" s="1"/>
  <c r="AE39" i="122"/>
  <c r="H22" i="123"/>
  <c r="I40" i="132"/>
  <c r="D23" i="123"/>
  <c r="E41" i="132"/>
  <c r="Z106" i="164"/>
  <c r="AE107" i="122"/>
  <c r="L19" i="163"/>
  <c r="I20" i="123"/>
  <c r="J38" i="132" s="1"/>
  <c r="K15" i="163"/>
  <c r="J15" i="163"/>
  <c r="H16" i="123"/>
  <c r="L74" i="164"/>
  <c r="Q75" i="122"/>
  <c r="M67" i="164"/>
  <c r="R68" i="122"/>
  <c r="F12" i="163"/>
  <c r="D13" i="123"/>
  <c r="E31" i="132"/>
  <c r="L62" i="164"/>
  <c r="S62" i="164" s="1"/>
  <c r="Q63" i="122"/>
  <c r="M55" i="164"/>
  <c r="R56" i="122"/>
  <c r="Y56" i="122" s="1"/>
  <c r="M51" i="164"/>
  <c r="R52" i="122"/>
  <c r="M41" i="164"/>
  <c r="R42" i="122"/>
  <c r="Z93" i="164"/>
  <c r="L94" i="164"/>
  <c r="Q95" i="122"/>
  <c r="L106" i="164"/>
  <c r="S106" i="164"/>
  <c r="Z113" i="164"/>
  <c r="AE114" i="122"/>
  <c r="L114" i="164"/>
  <c r="K18" i="163"/>
  <c r="L82" i="164"/>
  <c r="M69" i="164"/>
  <c r="AA70" i="164"/>
  <c r="AF71" i="122"/>
  <c r="F13" i="163"/>
  <c r="D14" i="123"/>
  <c r="Z65" i="164"/>
  <c r="AE66" i="122"/>
  <c r="X66" i="122" s="1"/>
  <c r="I11" i="123"/>
  <c r="J29" i="132"/>
  <c r="Z50" i="164"/>
  <c r="AE51" i="122"/>
  <c r="AA47" i="164"/>
  <c r="T47" i="164"/>
  <c r="AF48" i="122"/>
  <c r="R48" i="122"/>
  <c r="K7" i="163"/>
  <c r="H8" i="123"/>
  <c r="I26" i="132" s="1"/>
  <c r="L7" i="163"/>
  <c r="I8" i="123"/>
  <c r="J26" i="132"/>
  <c r="L38" i="164"/>
  <c r="Q39" i="122"/>
  <c r="Q91" i="122"/>
  <c r="R92" i="122"/>
  <c r="I19" i="123"/>
  <c r="Z82" i="164"/>
  <c r="S82" i="164"/>
  <c r="AE83" i="122"/>
  <c r="X83" i="122"/>
  <c r="AE78" i="122"/>
  <c r="Z74" i="164"/>
  <c r="AE75" i="122"/>
  <c r="M43" i="164"/>
  <c r="R44" i="122"/>
  <c r="M39" i="164"/>
  <c r="R40" i="122"/>
  <c r="Q99" i="122"/>
  <c r="F25" i="163"/>
  <c r="D26" i="123"/>
  <c r="E44" i="132"/>
  <c r="AA113" i="164"/>
  <c r="AF114" i="122"/>
  <c r="G25" i="163"/>
  <c r="E26" i="123"/>
  <c r="F44" i="132" s="1"/>
  <c r="M90" i="164"/>
  <c r="R91" i="122"/>
  <c r="L78" i="164"/>
  <c r="S78" i="164"/>
  <c r="Q79" i="122"/>
  <c r="AF72" i="122"/>
  <c r="L61" i="164"/>
  <c r="Q62" i="122"/>
  <c r="E13" i="123"/>
  <c r="M63" i="164"/>
  <c r="R64" i="122"/>
  <c r="AA55" i="164"/>
  <c r="AF56" i="122"/>
  <c r="L20" i="163"/>
  <c r="M93" i="164"/>
  <c r="R94" i="122"/>
  <c r="Y94" i="122"/>
  <c r="M99" i="164"/>
  <c r="R100" i="122"/>
  <c r="E25" i="123"/>
  <c r="F43" i="132"/>
  <c r="R112" i="122"/>
  <c r="I26" i="123"/>
  <c r="J44" i="132"/>
  <c r="M115" i="164"/>
  <c r="R116" i="122"/>
  <c r="Y116" i="122" s="1"/>
  <c r="AA115" i="164"/>
  <c r="AF116" i="122"/>
  <c r="M87" i="164"/>
  <c r="R88" i="122"/>
  <c r="AA79" i="164"/>
  <c r="T79" i="164" s="1"/>
  <c r="AF80" i="122"/>
  <c r="M79" i="164"/>
  <c r="R80" i="122"/>
  <c r="M73" i="164"/>
  <c r="R74" i="122"/>
  <c r="AA75" i="164"/>
  <c r="AF76" i="122"/>
  <c r="K14" i="163"/>
  <c r="L14" i="163"/>
  <c r="J14" i="163"/>
  <c r="I15" i="123"/>
  <c r="E14" i="126"/>
  <c r="E33" i="134"/>
  <c r="G13" i="163"/>
  <c r="E13" i="163"/>
  <c r="E14" i="123"/>
  <c r="Z62" i="164"/>
  <c r="AE63" i="122"/>
  <c r="X63" i="122" s="1"/>
  <c r="G9" i="163"/>
  <c r="E10" i="123"/>
  <c r="L50" i="164"/>
  <c r="Q51" i="122"/>
  <c r="X51" i="122"/>
  <c r="G8" i="163"/>
  <c r="M37" i="139"/>
  <c r="M38" i="139" s="1"/>
  <c r="L37" i="139"/>
  <c r="K22" i="113"/>
  <c r="K37" i="139"/>
  <c r="L18" i="139"/>
  <c r="Q22" i="123"/>
  <c r="AF119" i="122"/>
  <c r="AA118" i="164"/>
  <c r="T118" i="164" s="1"/>
  <c r="M119" i="164"/>
  <c r="T119" i="164" s="1"/>
  <c r="R120" i="122"/>
  <c r="R119" i="122"/>
  <c r="Y119" i="122" s="1"/>
  <c r="AF120" i="122"/>
  <c r="Y120" i="122"/>
  <c r="AA119" i="164"/>
  <c r="Q119" i="122"/>
  <c r="X119" i="122" s="1"/>
  <c r="L118" i="164"/>
  <c r="K18" i="153"/>
  <c r="M29" i="153"/>
  <c r="M30" i="153"/>
  <c r="J30" i="153" s="1"/>
  <c r="P29" i="166"/>
  <c r="L29" i="153"/>
  <c r="L30" i="153"/>
  <c r="I12" i="113"/>
  <c r="L29" i="166" s="1"/>
  <c r="K29" i="153"/>
  <c r="K30" i="153"/>
  <c r="H29" i="166"/>
  <c r="M37" i="153"/>
  <c r="E39" i="45"/>
  <c r="M36" i="153"/>
  <c r="M38" i="153" s="1"/>
  <c r="O12" i="113"/>
  <c r="R29" i="166"/>
  <c r="L37" i="153"/>
  <c r="L38" i="153" s="1"/>
  <c r="K12" i="113"/>
  <c r="K37" i="153"/>
  <c r="G12" i="113"/>
  <c r="M58" i="164"/>
  <c r="R59" i="122"/>
  <c r="L11" i="163"/>
  <c r="I12" i="123"/>
  <c r="K11" i="163"/>
  <c r="H12" i="123"/>
  <c r="I30" i="132" s="1"/>
  <c r="F11" i="163"/>
  <c r="B121" i="138"/>
  <c r="B87" i="138"/>
  <c r="B119" i="139"/>
  <c r="B85" i="139"/>
  <c r="B120" i="140"/>
  <c r="B86" i="140"/>
  <c r="B123" i="142"/>
  <c r="B89" i="142"/>
  <c r="B87" i="143"/>
  <c r="B121" i="143"/>
  <c r="B126" i="143"/>
  <c r="B92" i="143"/>
  <c r="B120" i="145"/>
  <c r="B86" i="145"/>
  <c r="B132" i="148"/>
  <c r="B98" i="148"/>
  <c r="B126" i="149"/>
  <c r="B92" i="149"/>
  <c r="B132" i="150"/>
  <c r="B98" i="150"/>
  <c r="B100" i="150"/>
  <c r="B122" i="151"/>
  <c r="B88" i="151"/>
  <c r="B124" i="151"/>
  <c r="B90" i="151"/>
  <c r="B131" i="151"/>
  <c r="B97" i="151"/>
  <c r="B123" i="152"/>
  <c r="B89" i="152"/>
  <c r="B130" i="152"/>
  <c r="B96" i="152"/>
  <c r="B119" i="153"/>
  <c r="B85" i="153"/>
  <c r="B131" i="153"/>
  <c r="B97" i="153"/>
  <c r="B121" i="154"/>
  <c r="B87" i="154"/>
  <c r="B126" i="154"/>
  <c r="B92" i="154"/>
  <c r="B99" i="154"/>
  <c r="B133" i="154"/>
  <c r="B99" i="155"/>
  <c r="B133" i="155"/>
  <c r="B121" i="156"/>
  <c r="B87" i="156"/>
  <c r="B99" i="156"/>
  <c r="B133" i="156"/>
  <c r="B123" i="157"/>
  <c r="B89" i="157"/>
  <c r="B125" i="157"/>
  <c r="B91" i="157"/>
  <c r="B98" i="158"/>
  <c r="B100" i="158"/>
  <c r="B134" i="158"/>
  <c r="B98" i="138"/>
  <c r="B133" i="139"/>
  <c r="B99" i="139"/>
  <c r="B100" i="141"/>
  <c r="B100" i="142"/>
  <c r="B120" i="144"/>
  <c r="B86" i="144"/>
  <c r="B134" i="144"/>
  <c r="B100" i="144"/>
  <c r="B90" i="145"/>
  <c r="B121" i="146"/>
  <c r="B87" i="146"/>
  <c r="B122" i="147"/>
  <c r="B88" i="147"/>
  <c r="B124" i="147"/>
  <c r="B90" i="147"/>
  <c r="B88" i="148"/>
  <c r="B90" i="148"/>
  <c r="B131" i="148"/>
  <c r="B97" i="148"/>
  <c r="B122" i="150"/>
  <c r="B88" i="150"/>
  <c r="B124" i="150"/>
  <c r="B90" i="150"/>
  <c r="B133" i="151"/>
  <c r="B99" i="151"/>
  <c r="B123" i="154"/>
  <c r="B89" i="154"/>
  <c r="B125" i="154"/>
  <c r="B91" i="154"/>
  <c r="B130" i="154"/>
  <c r="B96" i="154"/>
  <c r="B123" i="156"/>
  <c r="B89" i="156"/>
  <c r="B120" i="157"/>
  <c r="B86" i="157"/>
  <c r="B100" i="157"/>
  <c r="B134" i="157"/>
  <c r="B131" i="158"/>
  <c r="B97" i="158"/>
  <c r="B86" i="138"/>
  <c r="B120" i="138"/>
  <c r="B123" i="139"/>
  <c r="B89" i="139"/>
  <c r="B125" i="139"/>
  <c r="B130" i="139"/>
  <c r="B92" i="140"/>
  <c r="B126" i="140"/>
  <c r="B130" i="140"/>
  <c r="B96" i="140"/>
  <c r="B119" i="141"/>
  <c r="B85" i="141"/>
  <c r="B122" i="141"/>
  <c r="B88" i="141"/>
  <c r="B124" i="141"/>
  <c r="B90" i="141"/>
  <c r="B131" i="141"/>
  <c r="B97" i="141"/>
  <c r="B122" i="142"/>
  <c r="B88" i="142"/>
  <c r="B90" i="142"/>
  <c r="B124" i="142"/>
  <c r="B131" i="142"/>
  <c r="B97" i="142"/>
  <c r="B120" i="143"/>
  <c r="B86" i="143"/>
  <c r="B131" i="143"/>
  <c r="B97" i="143"/>
  <c r="B119" i="144"/>
  <c r="B88" i="144"/>
  <c r="B122" i="144"/>
  <c r="B124" i="144"/>
  <c r="B90" i="144"/>
  <c r="B131" i="144"/>
  <c r="B130" i="145"/>
  <c r="B96" i="145"/>
  <c r="B123" i="146"/>
  <c r="B89" i="146"/>
  <c r="B125" i="146"/>
  <c r="B91" i="146"/>
  <c r="B130" i="146"/>
  <c r="B96" i="146"/>
  <c r="B121" i="147"/>
  <c r="B87" i="147"/>
  <c r="B126" i="147"/>
  <c r="B92" i="147"/>
  <c r="B130" i="147"/>
  <c r="B96" i="147"/>
  <c r="B121" i="148"/>
  <c r="B126" i="148"/>
  <c r="B92" i="148"/>
  <c r="B133" i="148"/>
  <c r="B99" i="148"/>
  <c r="B120" i="149"/>
  <c r="B86" i="149"/>
  <c r="B132" i="149"/>
  <c r="B98" i="149"/>
  <c r="B134" i="149"/>
  <c r="B100" i="149"/>
  <c r="B121" i="150"/>
  <c r="B87" i="150"/>
  <c r="B92" i="150"/>
  <c r="B126" i="150"/>
  <c r="B133" i="150"/>
  <c r="B99" i="150"/>
  <c r="B89" i="151"/>
  <c r="B130" i="151"/>
  <c r="B96" i="151"/>
  <c r="B122" i="152"/>
  <c r="B88" i="152"/>
  <c r="B124" i="152"/>
  <c r="B90" i="152"/>
  <c r="B131" i="152"/>
  <c r="B97" i="152"/>
  <c r="B123" i="153"/>
  <c r="B89" i="153"/>
  <c r="B125" i="153"/>
  <c r="B91" i="153"/>
  <c r="B96" i="153"/>
  <c r="B120" i="154"/>
  <c r="B86" i="154"/>
  <c r="B132" i="154"/>
  <c r="B98" i="154"/>
  <c r="B100" i="154"/>
  <c r="B134" i="154"/>
  <c r="B120" i="155"/>
  <c r="B86" i="155"/>
  <c r="B132" i="155"/>
  <c r="B98" i="155"/>
  <c r="B100" i="155"/>
  <c r="B134" i="155"/>
  <c r="B120" i="156"/>
  <c r="B86" i="156"/>
  <c r="B132" i="156"/>
  <c r="B98" i="156"/>
  <c r="B100" i="156"/>
  <c r="B134" i="156"/>
  <c r="B122" i="157"/>
  <c r="B88" i="157"/>
  <c r="B124" i="157"/>
  <c r="B90" i="157"/>
  <c r="B131" i="157"/>
  <c r="B97" i="157"/>
  <c r="B119" i="158"/>
  <c r="B85" i="158"/>
  <c r="B122" i="158"/>
  <c r="B88" i="158"/>
  <c r="B124" i="158"/>
  <c r="B90" i="158"/>
  <c r="B99" i="158"/>
  <c r="B133" i="158"/>
  <c r="B88" i="139"/>
  <c r="B131" i="140"/>
  <c r="B97" i="140"/>
  <c r="D69" i="141"/>
  <c r="N105" i="164" s="1"/>
  <c r="B125" i="142"/>
  <c r="B91" i="142"/>
  <c r="B130" i="142"/>
  <c r="B96" i="142"/>
  <c r="B130" i="143"/>
  <c r="B96" i="143"/>
  <c r="B130" i="144"/>
  <c r="B96" i="144"/>
  <c r="B119" i="146"/>
  <c r="B131" i="146"/>
  <c r="B97" i="146"/>
  <c r="B120" i="148"/>
  <c r="B86" i="148"/>
  <c r="B134" i="148"/>
  <c r="B100" i="148"/>
  <c r="B133" i="149"/>
  <c r="B99" i="149"/>
  <c r="B119" i="150"/>
  <c r="B85" i="150"/>
  <c r="B120" i="150"/>
  <c r="B86" i="150"/>
  <c r="B119" i="151"/>
  <c r="B124" i="153"/>
  <c r="B121" i="155"/>
  <c r="B87" i="155"/>
  <c r="B126" i="155"/>
  <c r="B92" i="155"/>
  <c r="B126" i="156"/>
  <c r="B92" i="156"/>
  <c r="B125" i="158"/>
  <c r="B91" i="158"/>
  <c r="B123" i="138"/>
  <c r="B121" i="139"/>
  <c r="B87" i="139"/>
  <c r="B126" i="139"/>
  <c r="B92" i="139"/>
  <c r="B88" i="140"/>
  <c r="B133" i="140"/>
  <c r="B99" i="140"/>
  <c r="B120" i="141"/>
  <c r="B132" i="141"/>
  <c r="B98" i="141"/>
  <c r="B85" i="142"/>
  <c r="B119" i="142"/>
  <c r="B86" i="142"/>
  <c r="B120" i="142"/>
  <c r="B132" i="142"/>
  <c r="B132" i="143"/>
  <c r="B134" i="143"/>
  <c r="B100" i="143"/>
  <c r="B119" i="145"/>
  <c r="B85" i="145"/>
  <c r="B133" i="146"/>
  <c r="B119" i="147"/>
  <c r="B85" i="147"/>
  <c r="B133" i="147"/>
  <c r="B99" i="147"/>
  <c r="B85" i="148"/>
  <c r="B123" i="149"/>
  <c r="B89" i="149"/>
  <c r="B125" i="149"/>
  <c r="B91" i="149"/>
  <c r="B131" i="150"/>
  <c r="B97" i="150"/>
  <c r="B121" i="151"/>
  <c r="B87" i="151"/>
  <c r="B126" i="151"/>
  <c r="B92" i="151"/>
  <c r="B85" i="152"/>
  <c r="B132" i="152"/>
  <c r="B98" i="152"/>
  <c r="B100" i="152"/>
  <c r="B134" i="152"/>
  <c r="B121" i="153"/>
  <c r="B87" i="153"/>
  <c r="B126" i="153"/>
  <c r="B92" i="153"/>
  <c r="B99" i="153"/>
  <c r="B133" i="153"/>
  <c r="B89" i="155"/>
  <c r="B91" i="155"/>
  <c r="B130" i="155"/>
  <c r="B96" i="155"/>
  <c r="B125" i="156"/>
  <c r="B91" i="156"/>
  <c r="B130" i="156"/>
  <c r="B96" i="156"/>
  <c r="B119" i="157"/>
  <c r="B85" i="157"/>
  <c r="B132" i="157"/>
  <c r="B98" i="157"/>
  <c r="B120" i="158"/>
  <c r="B86" i="158"/>
  <c r="B88" i="138"/>
  <c r="B99" i="138"/>
  <c r="B98" i="139"/>
  <c r="B134" i="139"/>
  <c r="B100" i="139"/>
  <c r="B89" i="140"/>
  <c r="B91" i="140"/>
  <c r="B98" i="140"/>
  <c r="B121" i="141"/>
  <c r="B87" i="141"/>
  <c r="B133" i="141"/>
  <c r="B99" i="141"/>
  <c r="B87" i="142"/>
  <c r="B126" i="142"/>
  <c r="B133" i="142"/>
  <c r="B99" i="142"/>
  <c r="B119" i="143"/>
  <c r="B85" i="143"/>
  <c r="B133" i="143"/>
  <c r="B99" i="143"/>
  <c r="B121" i="144"/>
  <c r="B87" i="144"/>
  <c r="B126" i="144"/>
  <c r="B133" i="144"/>
  <c r="B99" i="144"/>
  <c r="B123" i="145"/>
  <c r="B125" i="145"/>
  <c r="B98" i="145"/>
  <c r="B134" i="145"/>
  <c r="B100" i="145"/>
  <c r="B132" i="146"/>
  <c r="B98" i="146"/>
  <c r="B100" i="146"/>
  <c r="B123" i="147"/>
  <c r="B89" i="147"/>
  <c r="B125" i="147"/>
  <c r="B91" i="147"/>
  <c r="B132" i="147"/>
  <c r="B98" i="147"/>
  <c r="B100" i="147"/>
  <c r="D69" i="148"/>
  <c r="B123" i="148"/>
  <c r="B89" i="148"/>
  <c r="B125" i="148"/>
  <c r="B91" i="148"/>
  <c r="B130" i="148"/>
  <c r="B96" i="148"/>
  <c r="B124" i="149"/>
  <c r="B131" i="149"/>
  <c r="B97" i="149"/>
  <c r="B123" i="150"/>
  <c r="B89" i="150"/>
  <c r="B91" i="150"/>
  <c r="B130" i="150"/>
  <c r="B96" i="150"/>
  <c r="B120" i="151"/>
  <c r="B86" i="151"/>
  <c r="B134" i="151"/>
  <c r="B100" i="151"/>
  <c r="B121" i="152"/>
  <c r="B87" i="152"/>
  <c r="B126" i="152"/>
  <c r="B92" i="152"/>
  <c r="B120" i="153"/>
  <c r="B86" i="153"/>
  <c r="B132" i="153"/>
  <c r="B98" i="153"/>
  <c r="B100" i="153"/>
  <c r="B134" i="153"/>
  <c r="B119" i="154"/>
  <c r="B122" i="154"/>
  <c r="B88" i="154"/>
  <c r="B124" i="154"/>
  <c r="B90" i="154"/>
  <c r="B131" i="154"/>
  <c r="B119" i="155"/>
  <c r="B85" i="155"/>
  <c r="B122" i="155"/>
  <c r="B88" i="155"/>
  <c r="B124" i="155"/>
  <c r="B90" i="155"/>
  <c r="B131" i="155"/>
  <c r="B97" i="155"/>
  <c r="B85" i="156"/>
  <c r="B119" i="156"/>
  <c r="B122" i="156"/>
  <c r="B88" i="156"/>
  <c r="B124" i="156"/>
  <c r="B90" i="156"/>
  <c r="B131" i="156"/>
  <c r="B97" i="156"/>
  <c r="B121" i="157"/>
  <c r="B87" i="157"/>
  <c r="B126" i="157"/>
  <c r="B92" i="157"/>
  <c r="B99" i="157"/>
  <c r="B133" i="157"/>
  <c r="B121" i="158"/>
  <c r="B87" i="158"/>
  <c r="B126" i="158"/>
  <c r="B92" i="158"/>
  <c r="B130" i="158"/>
  <c r="B96" i="158"/>
  <c r="K97" i="156"/>
  <c r="L18" i="149"/>
  <c r="V15" i="163" s="1"/>
  <c r="L85" i="156"/>
  <c r="K51" i="144"/>
  <c r="K63" i="144"/>
  <c r="L85" i="152"/>
  <c r="L18" i="154"/>
  <c r="K51" i="149"/>
  <c r="K63" i="150"/>
  <c r="K51" i="151"/>
  <c r="K63" i="151" s="1"/>
  <c r="M18" i="152"/>
  <c r="K18" i="149"/>
  <c r="L18" i="147"/>
  <c r="L119" i="139"/>
  <c r="M119" i="139" s="1"/>
  <c r="K18" i="150"/>
  <c r="L85" i="151"/>
  <c r="K18" i="151"/>
  <c r="K51" i="155"/>
  <c r="L85" i="158"/>
  <c r="K18" i="158"/>
  <c r="M18" i="149"/>
  <c r="U16" i="123"/>
  <c r="L85" i="154"/>
  <c r="K18" i="156"/>
  <c r="L18" i="158"/>
  <c r="C111" i="144"/>
  <c r="J111" i="144" s="1"/>
  <c r="J123" i="144" s="1"/>
  <c r="J135" i="144"/>
  <c r="H87" i="156"/>
  <c r="H121" i="156"/>
  <c r="H99" i="138"/>
  <c r="H133" i="138"/>
  <c r="K16" i="139"/>
  <c r="L22" i="123" s="1"/>
  <c r="L119" i="145"/>
  <c r="L18" i="157"/>
  <c r="K18" i="152"/>
  <c r="L85" i="155"/>
  <c r="M18" i="156"/>
  <c r="K18" i="144"/>
  <c r="M18" i="150"/>
  <c r="H87" i="150"/>
  <c r="H121" i="150"/>
  <c r="L119" i="151"/>
  <c r="L131" i="151" s="1"/>
  <c r="H99" i="152"/>
  <c r="H133" i="152" s="1"/>
  <c r="M18" i="153"/>
  <c r="AA11" i="163"/>
  <c r="M18" i="157"/>
  <c r="K18" i="157"/>
  <c r="M18" i="151"/>
  <c r="K51" i="154"/>
  <c r="L119" i="157"/>
  <c r="H112" i="142"/>
  <c r="K103" i="143"/>
  <c r="H87" i="147"/>
  <c r="H121" i="147"/>
  <c r="H99" i="140"/>
  <c r="H133" i="140" s="1"/>
  <c r="H78" i="150"/>
  <c r="H112" i="150" s="1"/>
  <c r="A76" i="140"/>
  <c r="A110" i="140" s="1"/>
  <c r="A76" i="154"/>
  <c r="A110" i="154"/>
  <c r="H87" i="154"/>
  <c r="H121" i="154" s="1"/>
  <c r="A76" i="156"/>
  <c r="A110" i="156"/>
  <c r="H99" i="142"/>
  <c r="H133" i="142" s="1"/>
  <c r="H87" i="146"/>
  <c r="H121" i="146" s="1"/>
  <c r="H99" i="146"/>
  <c r="H133" i="146"/>
  <c r="H99" i="147"/>
  <c r="H133" i="147" s="1"/>
  <c r="A76" i="155"/>
  <c r="A110" i="155" s="1"/>
  <c r="H99" i="158"/>
  <c r="H133" i="158"/>
  <c r="K103" i="141"/>
  <c r="AG107" i="122" s="1"/>
  <c r="A76" i="144"/>
  <c r="A110" i="144"/>
  <c r="A76" i="146"/>
  <c r="A110" i="146"/>
  <c r="D68" i="149"/>
  <c r="D69" i="149"/>
  <c r="N73" i="164"/>
  <c r="E48" i="149"/>
  <c r="H87" i="153"/>
  <c r="H121" i="153" s="1"/>
  <c r="H99" i="154"/>
  <c r="H133" i="154"/>
  <c r="A76" i="147"/>
  <c r="A110" i="147" s="1"/>
  <c r="A76" i="148"/>
  <c r="A110" i="148"/>
  <c r="A76" i="150"/>
  <c r="A110" i="150" s="1"/>
  <c r="H121" i="155"/>
  <c r="H99" i="155"/>
  <c r="H133" i="155"/>
  <c r="K103" i="156"/>
  <c r="H87" i="157"/>
  <c r="H121" i="157"/>
  <c r="A76" i="158"/>
  <c r="A110" i="158"/>
  <c r="H112" i="158"/>
  <c r="E48" i="151"/>
  <c r="E68" i="151"/>
  <c r="E69" i="151" s="1"/>
  <c r="J55" i="158"/>
  <c r="J67" i="158"/>
  <c r="C111" i="158"/>
  <c r="J111" i="158" s="1"/>
  <c r="J123" i="158" s="1"/>
  <c r="J135" i="158"/>
  <c r="I69" i="158"/>
  <c r="AE38" i="122" s="1"/>
  <c r="D48" i="158"/>
  <c r="I14" i="158"/>
  <c r="B69" i="158"/>
  <c r="L37" i="164" s="1"/>
  <c r="Q38" i="122"/>
  <c r="C103" i="158"/>
  <c r="J103" i="158"/>
  <c r="I18" i="158"/>
  <c r="M18" i="158"/>
  <c r="K103" i="158"/>
  <c r="AG39" i="122" s="1"/>
  <c r="K119" i="158"/>
  <c r="E82" i="158"/>
  <c r="D102" i="158"/>
  <c r="K85" i="157"/>
  <c r="I16" i="157"/>
  <c r="D68" i="157"/>
  <c r="H99" i="157"/>
  <c r="H133" i="157"/>
  <c r="J69" i="157"/>
  <c r="AA41" i="164" s="1"/>
  <c r="B69" i="157"/>
  <c r="H112" i="156"/>
  <c r="C69" i="156"/>
  <c r="B69" i="156"/>
  <c r="Q46" i="122"/>
  <c r="J69" i="156"/>
  <c r="C111" i="156"/>
  <c r="J111" i="156" s="1"/>
  <c r="J123" i="156"/>
  <c r="J135" i="156" s="1"/>
  <c r="E82" i="156"/>
  <c r="D102" i="156"/>
  <c r="H112" i="155"/>
  <c r="K103" i="155"/>
  <c r="C69" i="155"/>
  <c r="D102" i="155"/>
  <c r="J69" i="155"/>
  <c r="E82" i="155"/>
  <c r="F82" i="155"/>
  <c r="J103" i="155"/>
  <c r="C111" i="155"/>
  <c r="J111" i="155" s="1"/>
  <c r="J123" i="155"/>
  <c r="J135" i="155"/>
  <c r="J14" i="154"/>
  <c r="C69" i="154"/>
  <c r="R54" i="122"/>
  <c r="J55" i="154"/>
  <c r="J67" i="154" s="1"/>
  <c r="C111" i="154"/>
  <c r="J111" i="154"/>
  <c r="J123" i="154"/>
  <c r="J135" i="154" s="1"/>
  <c r="B69" i="154"/>
  <c r="J103" i="154"/>
  <c r="AA54" i="164"/>
  <c r="T54" i="164" s="1"/>
  <c r="J69" i="153"/>
  <c r="J103" i="153"/>
  <c r="C69" i="153"/>
  <c r="J55" i="152"/>
  <c r="J67" i="152" s="1"/>
  <c r="C111" i="152"/>
  <c r="J111" i="152"/>
  <c r="J123" i="152" s="1"/>
  <c r="J135" i="152" s="1"/>
  <c r="J14" i="152"/>
  <c r="D13" i="113"/>
  <c r="E13" i="126" s="1"/>
  <c r="A76" i="152"/>
  <c r="A110" i="152" s="1"/>
  <c r="C103" i="152"/>
  <c r="M62" i="164"/>
  <c r="J103" i="152"/>
  <c r="AA62" i="164" s="1"/>
  <c r="K51" i="152"/>
  <c r="K103" i="152"/>
  <c r="AB62" i="164"/>
  <c r="I69" i="152"/>
  <c r="D48" i="152"/>
  <c r="K119" i="152"/>
  <c r="E82" i="152"/>
  <c r="H112" i="151"/>
  <c r="C69" i="151"/>
  <c r="M65" i="164"/>
  <c r="B69" i="151"/>
  <c r="Q66" i="122"/>
  <c r="J69" i="151"/>
  <c r="J103" i="151"/>
  <c r="H99" i="150"/>
  <c r="H133" i="150"/>
  <c r="L51" i="150"/>
  <c r="L63" i="150"/>
  <c r="J14" i="150"/>
  <c r="J69" i="150"/>
  <c r="B69" i="150"/>
  <c r="K103" i="149"/>
  <c r="E82" i="149"/>
  <c r="J69" i="149"/>
  <c r="B69" i="149"/>
  <c r="H112" i="148"/>
  <c r="D102" i="148"/>
  <c r="B69" i="148"/>
  <c r="J69" i="148"/>
  <c r="C111" i="148"/>
  <c r="J111" i="148"/>
  <c r="J123" i="148" s="1"/>
  <c r="J135" i="148" s="1"/>
  <c r="E82" i="148"/>
  <c r="C69" i="148"/>
  <c r="R78" i="122"/>
  <c r="E48" i="148"/>
  <c r="C69" i="147"/>
  <c r="M81" i="164"/>
  <c r="C103" i="147"/>
  <c r="J103" i="147"/>
  <c r="AF83" i="122"/>
  <c r="K51" i="147"/>
  <c r="K63" i="147"/>
  <c r="AG83" i="122"/>
  <c r="E82" i="147"/>
  <c r="D102" i="147"/>
  <c r="D48" i="147"/>
  <c r="J69" i="147"/>
  <c r="L51" i="146"/>
  <c r="L63" i="146" s="1"/>
  <c r="H112" i="146"/>
  <c r="J69" i="146"/>
  <c r="D48" i="146"/>
  <c r="J103" i="146"/>
  <c r="AF87" i="122"/>
  <c r="Y87" i="122" s="1"/>
  <c r="C69" i="146"/>
  <c r="D82" i="145"/>
  <c r="I103" i="145"/>
  <c r="B69" i="145"/>
  <c r="J103" i="145"/>
  <c r="F82" i="144"/>
  <c r="E102" i="144"/>
  <c r="E103" i="144" s="1"/>
  <c r="T119" i="122"/>
  <c r="J14" i="144"/>
  <c r="D27" i="113" s="1"/>
  <c r="J69" i="144"/>
  <c r="K85" i="144"/>
  <c r="L85" i="144" s="1"/>
  <c r="I16" i="144"/>
  <c r="D102" i="144"/>
  <c r="I103" i="144"/>
  <c r="Z118" i="164"/>
  <c r="S118" i="164" s="1"/>
  <c r="H112" i="143"/>
  <c r="I103" i="143"/>
  <c r="D48" i="143"/>
  <c r="E82" i="143"/>
  <c r="B69" i="143"/>
  <c r="J14" i="143"/>
  <c r="D26" i="113" s="1"/>
  <c r="J55" i="142"/>
  <c r="J67" i="142"/>
  <c r="C111" i="142"/>
  <c r="J111" i="142"/>
  <c r="J123" i="142" s="1"/>
  <c r="J135" i="142"/>
  <c r="J69" i="142"/>
  <c r="I69" i="142"/>
  <c r="D48" i="142"/>
  <c r="B69" i="142"/>
  <c r="A76" i="142"/>
  <c r="A110" i="142" s="1"/>
  <c r="C69" i="142"/>
  <c r="C103" i="142"/>
  <c r="R111" i="122" s="1"/>
  <c r="J103" i="142"/>
  <c r="K119" i="142"/>
  <c r="B69" i="141"/>
  <c r="J69" i="141"/>
  <c r="AA105" i="164"/>
  <c r="T105" i="164" s="1"/>
  <c r="C69" i="141"/>
  <c r="E82" i="141"/>
  <c r="D102" i="141"/>
  <c r="E48" i="141"/>
  <c r="F48" i="141"/>
  <c r="J69" i="140"/>
  <c r="C103" i="140"/>
  <c r="I69" i="140"/>
  <c r="D48" i="140"/>
  <c r="C69" i="140"/>
  <c r="B69" i="140"/>
  <c r="Q102" i="122"/>
  <c r="K63" i="140"/>
  <c r="I18" i="140"/>
  <c r="M18" i="140"/>
  <c r="K119" i="140"/>
  <c r="K131" i="140" s="1"/>
  <c r="K103" i="139"/>
  <c r="AB98" i="164" s="1"/>
  <c r="AG99" i="122"/>
  <c r="B69" i="139"/>
  <c r="E82" i="139"/>
  <c r="F82" i="139" s="1"/>
  <c r="D102" i="139"/>
  <c r="D102" i="138"/>
  <c r="B69" i="138"/>
  <c r="Q94" i="122" s="1"/>
  <c r="D48" i="138"/>
  <c r="E48" i="138" s="1"/>
  <c r="E82" i="138"/>
  <c r="J103" i="138"/>
  <c r="H69" i="136"/>
  <c r="H58" i="136"/>
  <c r="H92" i="136"/>
  <c r="H126" i="136"/>
  <c r="H60" i="136"/>
  <c r="H94" i="136"/>
  <c r="H128" i="136" s="1"/>
  <c r="H61" i="136"/>
  <c r="H95" i="136" s="1"/>
  <c r="H129" i="136" s="1"/>
  <c r="H57" i="136"/>
  <c r="H91" i="136"/>
  <c r="H125" i="136"/>
  <c r="H46" i="136"/>
  <c r="H80" i="136" s="1"/>
  <c r="H114" i="136" s="1"/>
  <c r="H47" i="136"/>
  <c r="H81" i="136"/>
  <c r="H115" i="136"/>
  <c r="H48" i="136"/>
  <c r="H82" i="136"/>
  <c r="H116" i="136"/>
  <c r="H50" i="136"/>
  <c r="H84" i="136"/>
  <c r="H118" i="136" s="1"/>
  <c r="H51" i="136"/>
  <c r="H51" i="160" s="1"/>
  <c r="H44" i="136"/>
  <c r="H78" i="136" s="1"/>
  <c r="H112" i="136" s="1"/>
  <c r="A61" i="136"/>
  <c r="A95" i="136"/>
  <c r="A129" i="136"/>
  <c r="A50" i="136"/>
  <c r="A84" i="136"/>
  <c r="A118" i="136"/>
  <c r="B63" i="136"/>
  <c r="B64" i="136"/>
  <c r="B65" i="136"/>
  <c r="B133" i="136"/>
  <c r="B66" i="136"/>
  <c r="B62" i="136"/>
  <c r="B52" i="136"/>
  <c r="B53" i="136"/>
  <c r="B54" i="136"/>
  <c r="B55" i="136"/>
  <c r="B56" i="136"/>
  <c r="B57" i="136"/>
  <c r="B58" i="136"/>
  <c r="B51" i="136"/>
  <c r="A63" i="136"/>
  <c r="A97" i="136"/>
  <c r="A131" i="136"/>
  <c r="A64" i="136"/>
  <c r="A98" i="136"/>
  <c r="A132" i="136"/>
  <c r="A65" i="136"/>
  <c r="A99" i="136" s="1"/>
  <c r="A133" i="136" s="1"/>
  <c r="A67" i="136"/>
  <c r="A101" i="136" s="1"/>
  <c r="A135" i="136"/>
  <c r="A68" i="136"/>
  <c r="A102" i="136"/>
  <c r="A136" i="136" s="1"/>
  <c r="A69" i="136"/>
  <c r="A103" i="136"/>
  <c r="A52" i="136"/>
  <c r="A86" i="136"/>
  <c r="A120" i="136" s="1"/>
  <c r="A54" i="136"/>
  <c r="A88" i="136"/>
  <c r="A122" i="136"/>
  <c r="A55" i="136"/>
  <c r="A89" i="136" s="1"/>
  <c r="A123" i="136"/>
  <c r="A56" i="136"/>
  <c r="A90" i="136"/>
  <c r="A124" i="136" s="1"/>
  <c r="A58" i="136"/>
  <c r="A92" i="136"/>
  <c r="A126" i="136" s="1"/>
  <c r="A59" i="136"/>
  <c r="A93" i="136" s="1"/>
  <c r="A127" i="136"/>
  <c r="A60" i="136"/>
  <c r="A94" i="136" s="1"/>
  <c r="A128" i="136" s="1"/>
  <c r="A45" i="136"/>
  <c r="A79" i="136" s="1"/>
  <c r="A113" i="136" s="1"/>
  <c r="A46" i="136"/>
  <c r="A80" i="136" s="1"/>
  <c r="A114" i="136" s="1"/>
  <c r="A47" i="136"/>
  <c r="A81" i="136"/>
  <c r="A115" i="136" s="1"/>
  <c r="A44" i="136"/>
  <c r="A78" i="136"/>
  <c r="A112" i="136"/>
  <c r="H65" i="136"/>
  <c r="H99" i="136" s="1"/>
  <c r="H133" i="136" s="1"/>
  <c r="H53" i="136"/>
  <c r="H87" i="136"/>
  <c r="H121" i="136" s="1"/>
  <c r="A42" i="136"/>
  <c r="B137" i="136"/>
  <c r="L35" i="164" s="1"/>
  <c r="S35" i="164" s="1"/>
  <c r="Q36" i="122"/>
  <c r="X36" i="122" s="1"/>
  <c r="M129" i="136"/>
  <c r="M129" i="160"/>
  <c r="L129" i="136"/>
  <c r="M117" i="136"/>
  <c r="M117" i="160" s="1"/>
  <c r="L117" i="136"/>
  <c r="K117" i="136"/>
  <c r="J117" i="136"/>
  <c r="I137" i="136"/>
  <c r="F108" i="136"/>
  <c r="A108" i="136"/>
  <c r="M95" i="136"/>
  <c r="L95" i="136"/>
  <c r="K95" i="136"/>
  <c r="M83" i="136"/>
  <c r="L83" i="136"/>
  <c r="K83" i="136"/>
  <c r="K83" i="160" s="1"/>
  <c r="J83" i="136"/>
  <c r="A74" i="136"/>
  <c r="M61" i="136"/>
  <c r="M18" i="136" s="1"/>
  <c r="M61" i="160"/>
  <c r="L61" i="136"/>
  <c r="K61" i="136"/>
  <c r="K61" i="160"/>
  <c r="J61" i="136"/>
  <c r="I61" i="136"/>
  <c r="J51" i="136"/>
  <c r="I51" i="136"/>
  <c r="I51" i="160" s="1"/>
  <c r="I44" i="160" s="1"/>
  <c r="M49" i="136"/>
  <c r="M49" i="160" s="1"/>
  <c r="L49" i="136"/>
  <c r="K49" i="136"/>
  <c r="J49" i="136"/>
  <c r="F40" i="136"/>
  <c r="A40" i="136"/>
  <c r="M32" i="136"/>
  <c r="M32" i="160"/>
  <c r="L32" i="136"/>
  <c r="L32" i="160"/>
  <c r="K32" i="136"/>
  <c r="K32" i="160"/>
  <c r="M28" i="136"/>
  <c r="M28" i="160"/>
  <c r="L28" i="136"/>
  <c r="L28" i="160"/>
  <c r="K28" i="136"/>
  <c r="K28" i="160"/>
  <c r="M24" i="136"/>
  <c r="M24" i="160"/>
  <c r="L24" i="136"/>
  <c r="L24" i="160"/>
  <c r="K24" i="136"/>
  <c r="K24" i="160"/>
  <c r="M13" i="136"/>
  <c r="L13" i="136"/>
  <c r="K13" i="136"/>
  <c r="M11" i="136"/>
  <c r="M29" i="136" s="1"/>
  <c r="L11" i="136"/>
  <c r="K11" i="136"/>
  <c r="F2" i="136"/>
  <c r="B2" i="136"/>
  <c r="B40" i="136" s="1"/>
  <c r="H1" i="136"/>
  <c r="F1" i="136"/>
  <c r="B1" i="136"/>
  <c r="A1" i="136"/>
  <c r="C43" i="96"/>
  <c r="J43" i="96" s="1"/>
  <c r="J55" i="96" s="1"/>
  <c r="A20" i="96"/>
  <c r="A18" i="96"/>
  <c r="Q4" i="163" s="1"/>
  <c r="AA4" i="163" s="1"/>
  <c r="A14" i="96"/>
  <c r="R39" i="166"/>
  <c r="L41" i="134"/>
  <c r="N39" i="166"/>
  <c r="R33" i="166"/>
  <c r="P35" i="134"/>
  <c r="N33" i="166"/>
  <c r="L35" i="134"/>
  <c r="L33" i="166"/>
  <c r="AA15" i="163"/>
  <c r="Q16" i="123"/>
  <c r="R34" i="132" s="1"/>
  <c r="V22" i="163"/>
  <c r="P40" i="166"/>
  <c r="N42" i="134"/>
  <c r="H40" i="166"/>
  <c r="M37" i="136"/>
  <c r="O6" i="113"/>
  <c r="K37" i="136"/>
  <c r="G6" i="113"/>
  <c r="L29" i="136"/>
  <c r="I6" i="113"/>
  <c r="X75" i="122"/>
  <c r="X39" i="122"/>
  <c r="J7" i="163"/>
  <c r="H137" i="147"/>
  <c r="AD83" i="122"/>
  <c r="Y82" i="164"/>
  <c r="H137" i="150"/>
  <c r="AD72" i="122"/>
  <c r="Y70" i="164"/>
  <c r="AD71" i="122"/>
  <c r="H137" i="156"/>
  <c r="AD47" i="122"/>
  <c r="H137" i="158"/>
  <c r="Y38" i="164"/>
  <c r="AD39" i="122"/>
  <c r="H137" i="148"/>
  <c r="Y78" i="164"/>
  <c r="Y94" i="164"/>
  <c r="AD34" i="122"/>
  <c r="AE32" i="122" s="1"/>
  <c r="H137" i="149"/>
  <c r="AD75" i="122"/>
  <c r="Y74" i="164"/>
  <c r="H137" i="140"/>
  <c r="AD104" i="122" s="1"/>
  <c r="Y102" i="164"/>
  <c r="AD103" i="122"/>
  <c r="H137" i="154"/>
  <c r="Y55" i="164" s="1"/>
  <c r="Y54" i="164"/>
  <c r="AD55" i="122"/>
  <c r="H137" i="139"/>
  <c r="AD99" i="122"/>
  <c r="Y98" i="164"/>
  <c r="AD63" i="122"/>
  <c r="Y90" i="164"/>
  <c r="AD119" i="122"/>
  <c r="H85" i="136"/>
  <c r="A18" i="160"/>
  <c r="M5" i="123"/>
  <c r="H5" i="113"/>
  <c r="I5" i="134"/>
  <c r="M5" i="134" s="1"/>
  <c r="S74" i="164"/>
  <c r="J18" i="163"/>
  <c r="T55" i="164"/>
  <c r="M101" i="164"/>
  <c r="T101" i="164" s="1"/>
  <c r="R102" i="122"/>
  <c r="Y102" i="122" s="1"/>
  <c r="F31" i="132"/>
  <c r="I34" i="132"/>
  <c r="J34" i="132"/>
  <c r="C69" i="136"/>
  <c r="M33" i="164" s="1"/>
  <c r="L97" i="164"/>
  <c r="Q98" i="122"/>
  <c r="G22" i="163"/>
  <c r="E23" i="123"/>
  <c r="AF106" i="122"/>
  <c r="D103" i="147"/>
  <c r="S83" i="122" s="1"/>
  <c r="Z83" i="122" s="1"/>
  <c r="Z61" i="164"/>
  <c r="S61" i="164" s="1"/>
  <c r="T41" i="164"/>
  <c r="AF42" i="122"/>
  <c r="Y42" i="122" s="1"/>
  <c r="AA38" i="164"/>
  <c r="T38" i="164" s="1"/>
  <c r="AB106" i="164"/>
  <c r="N77" i="164"/>
  <c r="S78" i="122"/>
  <c r="E25" i="163"/>
  <c r="L105" i="164"/>
  <c r="Q106" i="122"/>
  <c r="AA66" i="164"/>
  <c r="T66" i="164" s="1"/>
  <c r="AF67" i="122"/>
  <c r="L65" i="164"/>
  <c r="AG63" i="122"/>
  <c r="AA45" i="164"/>
  <c r="AF46" i="122"/>
  <c r="AB38" i="164"/>
  <c r="M38" i="164"/>
  <c r="R39" i="122"/>
  <c r="F32" i="132"/>
  <c r="I33" i="132"/>
  <c r="Y80" i="122"/>
  <c r="J37" i="132"/>
  <c r="S50" i="164"/>
  <c r="X107" i="122"/>
  <c r="D103" i="139"/>
  <c r="M105" i="164"/>
  <c r="R106" i="122"/>
  <c r="Y106" i="122"/>
  <c r="M110" i="164"/>
  <c r="R66" i="122"/>
  <c r="T62" i="164"/>
  <c r="AF63" i="122"/>
  <c r="Y63" i="122" s="1"/>
  <c r="AA49" i="164"/>
  <c r="D103" i="158"/>
  <c r="N38" i="164" s="1"/>
  <c r="AB46" i="164"/>
  <c r="AG47" i="122"/>
  <c r="F27" i="132"/>
  <c r="F28" i="132"/>
  <c r="J33" i="132"/>
  <c r="Z101" i="164"/>
  <c r="AE102" i="122"/>
  <c r="X102" i="122" s="1"/>
  <c r="M77" i="164"/>
  <c r="R63" i="122"/>
  <c r="G6" i="163"/>
  <c r="E7" i="123"/>
  <c r="D103" i="138"/>
  <c r="N94" i="164" s="1"/>
  <c r="L101" i="164"/>
  <c r="S101" i="164"/>
  <c r="AA101" i="164"/>
  <c r="AF102" i="122"/>
  <c r="D103" i="141"/>
  <c r="L109" i="164"/>
  <c r="Q110" i="122"/>
  <c r="AA86" i="164"/>
  <c r="AB82" i="164"/>
  <c r="AA82" i="164"/>
  <c r="AA69" i="164"/>
  <c r="T69" i="164" s="1"/>
  <c r="AF70" i="122"/>
  <c r="Y70" i="122"/>
  <c r="AF55" i="122"/>
  <c r="Y55" i="122" s="1"/>
  <c r="M53" i="164"/>
  <c r="M49" i="164"/>
  <c r="T49" i="164" s="1"/>
  <c r="R50" i="122"/>
  <c r="L45" i="164"/>
  <c r="L41" i="164"/>
  <c r="Q42" i="122"/>
  <c r="S106" i="122"/>
  <c r="T115" i="164"/>
  <c r="E32" i="132"/>
  <c r="E12" i="163"/>
  <c r="E22" i="163"/>
  <c r="T91" i="164"/>
  <c r="H41" i="134"/>
  <c r="V21" i="163"/>
  <c r="AE36" i="122"/>
  <c r="Z35" i="164"/>
  <c r="B69" i="136"/>
  <c r="J21" i="144"/>
  <c r="O118" i="164"/>
  <c r="AE119" i="122"/>
  <c r="D103" i="144"/>
  <c r="N118" i="164" s="1"/>
  <c r="R82" i="122"/>
  <c r="U12" i="123"/>
  <c r="V30" i="132" s="1"/>
  <c r="Q11" i="163"/>
  <c r="M12" i="123"/>
  <c r="N30" i="132"/>
  <c r="J31" i="134"/>
  <c r="F31" i="134"/>
  <c r="P31" i="134"/>
  <c r="H31" i="134"/>
  <c r="J30" i="132"/>
  <c r="A14" i="154"/>
  <c r="A14" i="150"/>
  <c r="A14" i="144"/>
  <c r="A14" i="156"/>
  <c r="A14" i="138"/>
  <c r="A14" i="142"/>
  <c r="A14" i="141"/>
  <c r="A14" i="155"/>
  <c r="A14" i="153"/>
  <c r="A14" i="145"/>
  <c r="A14" i="139"/>
  <c r="A18" i="158"/>
  <c r="A18" i="150"/>
  <c r="A18" i="146"/>
  <c r="A18" i="140"/>
  <c r="A18" i="156"/>
  <c r="A18" i="152"/>
  <c r="A18" i="148"/>
  <c r="A18" i="142"/>
  <c r="A18" i="136"/>
  <c r="A18" i="155"/>
  <c r="A18" i="147"/>
  <c r="A18" i="139"/>
  <c r="A18" i="143"/>
  <c r="A18" i="141"/>
  <c r="A18" i="153"/>
  <c r="A18" i="149"/>
  <c r="B99" i="136"/>
  <c r="A20" i="156"/>
  <c r="A20" i="148"/>
  <c r="A20" i="142"/>
  <c r="A20" i="154"/>
  <c r="A20" i="146"/>
  <c r="A20" i="144"/>
  <c r="A20" i="153"/>
  <c r="A20" i="145"/>
  <c r="A20" i="151"/>
  <c r="A20" i="136"/>
  <c r="N5" i="123" s="1"/>
  <c r="O5" i="132" s="1"/>
  <c r="A20" i="155"/>
  <c r="B124" i="136"/>
  <c r="B90" i="136"/>
  <c r="B120" i="136"/>
  <c r="B86" i="136"/>
  <c r="B132" i="136"/>
  <c r="B98" i="136"/>
  <c r="D69" i="157"/>
  <c r="S42" i="122" s="1"/>
  <c r="A29" i="157"/>
  <c r="A29" i="153"/>
  <c r="A29" i="149"/>
  <c r="A29" i="145"/>
  <c r="A29" i="141"/>
  <c r="A29" i="156"/>
  <c r="A29" i="152"/>
  <c r="A29" i="148"/>
  <c r="A29" i="138"/>
  <c r="A29" i="142"/>
  <c r="A29" i="136"/>
  <c r="A29" i="155"/>
  <c r="A29" i="151"/>
  <c r="A29" i="147"/>
  <c r="A29" i="139"/>
  <c r="A29" i="143"/>
  <c r="A29" i="158"/>
  <c r="A29" i="154"/>
  <c r="A29" i="150"/>
  <c r="A29" i="146"/>
  <c r="A29" i="140"/>
  <c r="A29" i="144"/>
  <c r="K131" i="158"/>
  <c r="M119" i="151"/>
  <c r="M131" i="151" s="1"/>
  <c r="L119" i="140"/>
  <c r="M119" i="140" s="1"/>
  <c r="M131" i="140" s="1"/>
  <c r="L119" i="152"/>
  <c r="K131" i="152"/>
  <c r="M131" i="139"/>
  <c r="L131" i="139"/>
  <c r="K97" i="144"/>
  <c r="L85" i="157"/>
  <c r="K97" i="157"/>
  <c r="M97" i="154"/>
  <c r="L97" i="154"/>
  <c r="M85" i="155"/>
  <c r="M97" i="155"/>
  <c r="L97" i="155"/>
  <c r="M85" i="147"/>
  <c r="M97" i="147" s="1"/>
  <c r="L97" i="147"/>
  <c r="M85" i="158"/>
  <c r="M97" i="158"/>
  <c r="L97" i="158"/>
  <c r="M85" i="151"/>
  <c r="M97" i="151"/>
  <c r="L97" i="151"/>
  <c r="M85" i="152"/>
  <c r="M97" i="152"/>
  <c r="L97" i="152"/>
  <c r="L51" i="144"/>
  <c r="K16" i="151"/>
  <c r="L51" i="151"/>
  <c r="K63" i="155"/>
  <c r="K69" i="151"/>
  <c r="AG66" i="122" s="1"/>
  <c r="J16" i="136"/>
  <c r="K5" i="163" s="1"/>
  <c r="K63" i="154"/>
  <c r="L51" i="154"/>
  <c r="A76" i="136"/>
  <c r="A110" i="136"/>
  <c r="K16" i="144"/>
  <c r="F48" i="151"/>
  <c r="K103" i="144"/>
  <c r="AB118" i="164" s="1"/>
  <c r="E102" i="158"/>
  <c r="D68" i="158"/>
  <c r="D69" i="158" s="1"/>
  <c r="S38" i="122" s="1"/>
  <c r="E48" i="158"/>
  <c r="E68" i="157"/>
  <c r="E69" i="157"/>
  <c r="F48" i="157"/>
  <c r="F68" i="157"/>
  <c r="F82" i="156"/>
  <c r="F102" i="156"/>
  <c r="F103" i="156"/>
  <c r="E102" i="156"/>
  <c r="E103" i="156"/>
  <c r="T47" i="122" s="1"/>
  <c r="O46" i="164"/>
  <c r="L103" i="156"/>
  <c r="AC46" i="164" s="1"/>
  <c r="V46" i="164" s="1"/>
  <c r="E102" i="155"/>
  <c r="E103" i="155"/>
  <c r="L103" i="155"/>
  <c r="AH51" i="122" s="1"/>
  <c r="L103" i="152"/>
  <c r="D68" i="152"/>
  <c r="D69" i="152" s="1"/>
  <c r="M51" i="150"/>
  <c r="M63" i="150"/>
  <c r="E68" i="148"/>
  <c r="F48" i="148"/>
  <c r="F82" i="148"/>
  <c r="F102" i="148" s="1"/>
  <c r="F103" i="148" s="1"/>
  <c r="U79" i="122" s="1"/>
  <c r="L51" i="147"/>
  <c r="F82" i="147"/>
  <c r="E102" i="147"/>
  <c r="E103" i="147"/>
  <c r="O82" i="164" s="1"/>
  <c r="L103" i="147"/>
  <c r="AH83" i="122" s="1"/>
  <c r="AA83" i="122" s="1"/>
  <c r="M51" i="146"/>
  <c r="E82" i="145"/>
  <c r="D102" i="145"/>
  <c r="F102" i="144"/>
  <c r="F82" i="143"/>
  <c r="F102" i="143" s="1"/>
  <c r="F103" i="143" s="1"/>
  <c r="E102" i="143"/>
  <c r="D68" i="143"/>
  <c r="D69" i="143" s="1"/>
  <c r="E48" i="143"/>
  <c r="E48" i="142"/>
  <c r="E68" i="141"/>
  <c r="F82" i="141"/>
  <c r="F102" i="141" s="1"/>
  <c r="F103" i="141" s="1"/>
  <c r="E102" i="141"/>
  <c r="E103" i="141"/>
  <c r="O106" i="164" s="1"/>
  <c r="K69" i="140"/>
  <c r="AB101" i="164" s="1"/>
  <c r="E102" i="139"/>
  <c r="E103" i="139"/>
  <c r="D68" i="138"/>
  <c r="F82" i="138"/>
  <c r="E102" i="138"/>
  <c r="E103" i="138" s="1"/>
  <c r="O94" i="164" s="1"/>
  <c r="C103" i="136"/>
  <c r="D116" i="136"/>
  <c r="E116" i="136" s="1"/>
  <c r="F116" i="136" s="1"/>
  <c r="F136" i="136" s="1"/>
  <c r="F137" i="136" s="1"/>
  <c r="J67" i="96"/>
  <c r="G44" i="166"/>
  <c r="V34" i="132"/>
  <c r="R23" i="166"/>
  <c r="P25" i="134"/>
  <c r="J23" i="166"/>
  <c r="L23" i="166"/>
  <c r="J25" i="134"/>
  <c r="AD80" i="122"/>
  <c r="Y79" i="164"/>
  <c r="Y71" i="164"/>
  <c r="AD56" i="122"/>
  <c r="AD100" i="122"/>
  <c r="Y99" i="164"/>
  <c r="AD40" i="122"/>
  <c r="Y39" i="164"/>
  <c r="R4" i="163"/>
  <c r="H4" i="163" s="1"/>
  <c r="M4" i="163" s="1"/>
  <c r="E5" i="123"/>
  <c r="M34" i="164"/>
  <c r="AC50" i="164"/>
  <c r="AH47" i="122"/>
  <c r="H6" i="123"/>
  <c r="I24" i="132" s="1"/>
  <c r="K5" i="162"/>
  <c r="AG102" i="122"/>
  <c r="P13" i="163"/>
  <c r="L14" i="123"/>
  <c r="M32" i="132" s="1"/>
  <c r="F5" i="162"/>
  <c r="D103" i="145"/>
  <c r="O41" i="164"/>
  <c r="T42" i="122"/>
  <c r="G5" i="162"/>
  <c r="F25" i="132"/>
  <c r="T83" i="122"/>
  <c r="F41" i="132"/>
  <c r="T95" i="122"/>
  <c r="AB65" i="164"/>
  <c r="S74" i="122"/>
  <c r="S95" i="122"/>
  <c r="T107" i="122"/>
  <c r="AC82" i="164"/>
  <c r="V82" i="164" s="1"/>
  <c r="J5" i="162"/>
  <c r="N62" i="164"/>
  <c r="S63" i="122"/>
  <c r="S39" i="122"/>
  <c r="Z39" i="122"/>
  <c r="N114" i="164"/>
  <c r="S115" i="122"/>
  <c r="N98" i="164"/>
  <c r="S99" i="122"/>
  <c r="Z99" i="122"/>
  <c r="R34" i="122"/>
  <c r="R40" i="132"/>
  <c r="Q34" i="122"/>
  <c r="E27" i="126"/>
  <c r="U118" i="164"/>
  <c r="AG119" i="122"/>
  <c r="D69" i="138"/>
  <c r="A25" i="142"/>
  <c r="L131" i="140"/>
  <c r="L97" i="144"/>
  <c r="M63" i="146"/>
  <c r="F102" i="155"/>
  <c r="F103" i="155" s="1"/>
  <c r="U51" i="122" s="1"/>
  <c r="M103" i="155"/>
  <c r="AD50" i="164"/>
  <c r="F68" i="148"/>
  <c r="F69" i="148"/>
  <c r="U78" i="122" s="1"/>
  <c r="P77" i="164"/>
  <c r="P78" i="164"/>
  <c r="F82" i="145"/>
  <c r="F102" i="145" s="1"/>
  <c r="F103" i="145" s="1"/>
  <c r="P90" i="164" s="1"/>
  <c r="E68" i="142"/>
  <c r="E69" i="142"/>
  <c r="O109" i="164" s="1"/>
  <c r="F48" i="142"/>
  <c r="F68" i="141"/>
  <c r="F69" i="141"/>
  <c r="P106" i="164"/>
  <c r="F102" i="138"/>
  <c r="F48" i="138"/>
  <c r="F68" i="138"/>
  <c r="F69" i="138" s="1"/>
  <c r="P93" i="164" s="1"/>
  <c r="E68" i="138"/>
  <c r="D136" i="136"/>
  <c r="D137" i="136" s="1"/>
  <c r="S36" i="122" s="1"/>
  <c r="C55" i="5"/>
  <c r="D11" i="2"/>
  <c r="A8" i="98"/>
  <c r="A9" i="98"/>
  <c r="A10" i="98"/>
  <c r="A12" i="98"/>
  <c r="A13" i="98"/>
  <c r="A14" i="98"/>
  <c r="B111" i="105"/>
  <c r="B106" i="105"/>
  <c r="B101" i="105"/>
  <c r="B96" i="105"/>
  <c r="B91" i="105"/>
  <c r="B86" i="105"/>
  <c r="B81" i="105"/>
  <c r="B76" i="105"/>
  <c r="B71" i="105"/>
  <c r="B66" i="105"/>
  <c r="B61" i="105"/>
  <c r="B56" i="105"/>
  <c r="B51" i="105"/>
  <c r="P4" i="162"/>
  <c r="F5" i="123"/>
  <c r="AI51" i="122"/>
  <c r="AB51" i="122" s="1"/>
  <c r="P50" i="164"/>
  <c r="W50" i="164"/>
  <c r="N37" i="164"/>
  <c r="U107" i="122"/>
  <c r="T110" i="122"/>
  <c r="F68" i="142"/>
  <c r="F69" i="142" s="1"/>
  <c r="N5" i="162"/>
  <c r="R5" i="162"/>
  <c r="U94" i="122"/>
  <c r="V5" i="162"/>
  <c r="A11" i="131"/>
  <c r="A7" i="131"/>
  <c r="G8" i="105"/>
  <c r="F8" i="105"/>
  <c r="G9" i="105"/>
  <c r="F9" i="105" s="1"/>
  <c r="G12" i="105"/>
  <c r="F12" i="105"/>
  <c r="G13" i="105"/>
  <c r="F13" i="105" s="1"/>
  <c r="G14" i="105"/>
  <c r="F14" i="105"/>
  <c r="G17" i="105"/>
  <c r="F17" i="105" s="1"/>
  <c r="G18" i="105"/>
  <c r="F18" i="105"/>
  <c r="G19" i="105"/>
  <c r="F19" i="105" s="1"/>
  <c r="G22" i="105"/>
  <c r="F22" i="105"/>
  <c r="G23" i="105"/>
  <c r="F23" i="105" s="1"/>
  <c r="G24" i="105"/>
  <c r="F24" i="105"/>
  <c r="G27" i="105"/>
  <c r="F27" i="105" s="1"/>
  <c r="G28" i="105"/>
  <c r="F28" i="105"/>
  <c r="G29" i="105"/>
  <c r="F29" i="105" s="1"/>
  <c r="G32" i="105"/>
  <c r="F32" i="105"/>
  <c r="G33" i="105"/>
  <c r="F33" i="105" s="1"/>
  <c r="G34" i="105"/>
  <c r="F34" i="105"/>
  <c r="G37" i="105"/>
  <c r="F37" i="105" s="1"/>
  <c r="G38" i="105"/>
  <c r="F38" i="105"/>
  <c r="G39" i="105"/>
  <c r="F39" i="105" s="1"/>
  <c r="G42" i="105"/>
  <c r="F42" i="105"/>
  <c r="G43" i="105"/>
  <c r="F43" i="105" s="1"/>
  <c r="G44" i="105"/>
  <c r="F44" i="105"/>
  <c r="G47" i="105"/>
  <c r="F47" i="105" s="1"/>
  <c r="G48" i="105"/>
  <c r="F48" i="105"/>
  <c r="G49" i="105"/>
  <c r="F49" i="105" s="1"/>
  <c r="G52" i="105"/>
  <c r="F52" i="105"/>
  <c r="G53" i="105"/>
  <c r="F53" i="105" s="1"/>
  <c r="G54" i="105"/>
  <c r="F54" i="105"/>
  <c r="G57" i="105"/>
  <c r="F57" i="105" s="1"/>
  <c r="G58" i="105"/>
  <c r="F58" i="105"/>
  <c r="G59" i="105"/>
  <c r="F59" i="105" s="1"/>
  <c r="G62" i="105"/>
  <c r="F62" i="105"/>
  <c r="G63" i="105"/>
  <c r="F63" i="105" s="1"/>
  <c r="G64" i="105"/>
  <c r="F64" i="105"/>
  <c r="G67" i="105"/>
  <c r="F67" i="105" s="1"/>
  <c r="G68" i="105"/>
  <c r="F68" i="105"/>
  <c r="G69" i="105"/>
  <c r="F69" i="105" s="1"/>
  <c r="G72" i="105"/>
  <c r="F72" i="105"/>
  <c r="G73" i="105"/>
  <c r="F73" i="105" s="1"/>
  <c r="G74" i="105"/>
  <c r="F74" i="105"/>
  <c r="G77" i="105"/>
  <c r="F77" i="105" s="1"/>
  <c r="G78" i="105"/>
  <c r="F78" i="105"/>
  <c r="G79" i="105"/>
  <c r="F79" i="105" s="1"/>
  <c r="G82" i="105"/>
  <c r="F82" i="105"/>
  <c r="G83" i="105"/>
  <c r="F83" i="105" s="1"/>
  <c r="G84" i="105"/>
  <c r="F84" i="105"/>
  <c r="G87" i="105"/>
  <c r="F87" i="105" s="1"/>
  <c r="G88" i="105"/>
  <c r="F88" i="105"/>
  <c r="G89" i="105"/>
  <c r="F89" i="105" s="1"/>
  <c r="G92" i="105"/>
  <c r="F92" i="105"/>
  <c r="G93" i="105"/>
  <c r="F93" i="105" s="1"/>
  <c r="G94" i="105"/>
  <c r="F94" i="105"/>
  <c r="G97" i="105"/>
  <c r="F97" i="105" s="1"/>
  <c r="G98" i="105"/>
  <c r="F98" i="105"/>
  <c r="G99" i="105"/>
  <c r="F99" i="105" s="1"/>
  <c r="G102" i="105"/>
  <c r="F102" i="105"/>
  <c r="G103" i="105"/>
  <c r="F103" i="105" s="1"/>
  <c r="G104" i="105"/>
  <c r="F104" i="105"/>
  <c r="G107" i="105"/>
  <c r="F107" i="105" s="1"/>
  <c r="G108" i="105"/>
  <c r="F108" i="105"/>
  <c r="G109" i="105"/>
  <c r="F109" i="105" s="1"/>
  <c r="G112" i="105"/>
  <c r="F112" i="105"/>
  <c r="G113" i="105"/>
  <c r="F113" i="105" s="1"/>
  <c r="G114" i="105"/>
  <c r="F114" i="105"/>
  <c r="G7" i="105"/>
  <c r="F7" i="105" s="1"/>
  <c r="E58" i="2"/>
  <c r="L67" i="61"/>
  <c r="E15" i="131" s="1"/>
  <c r="L52" i="61"/>
  <c r="E14" i="131"/>
  <c r="L22" i="61"/>
  <c r="M7" i="61"/>
  <c r="F11" i="131"/>
  <c r="N7" i="61"/>
  <c r="G11" i="131" s="1"/>
  <c r="L7" i="61"/>
  <c r="E11" i="131"/>
  <c r="L25" i="107"/>
  <c r="E9" i="131" s="1"/>
  <c r="L15" i="107"/>
  <c r="D58" i="98"/>
  <c r="C58" i="98"/>
  <c r="B116" i="60"/>
  <c r="A116" i="60"/>
  <c r="B115" i="60"/>
  <c r="A115" i="60"/>
  <c r="B114" i="60"/>
  <c r="A114" i="60"/>
  <c r="B111" i="60"/>
  <c r="A111" i="60"/>
  <c r="B110" i="60"/>
  <c r="A110" i="60"/>
  <c r="B109" i="60"/>
  <c r="A109" i="60"/>
  <c r="B106" i="60"/>
  <c r="A106" i="60"/>
  <c r="B105" i="60"/>
  <c r="A105" i="60"/>
  <c r="B104" i="60"/>
  <c r="A104" i="60"/>
  <c r="B101" i="60"/>
  <c r="A101" i="60"/>
  <c r="B100" i="60"/>
  <c r="A100" i="60"/>
  <c r="B99" i="60"/>
  <c r="A99" i="60"/>
  <c r="B96" i="60"/>
  <c r="A96" i="60"/>
  <c r="B95" i="60"/>
  <c r="B94" i="60"/>
  <c r="A94" i="60"/>
  <c r="B91" i="60"/>
  <c r="B90" i="60"/>
  <c r="A90" i="60"/>
  <c r="B89" i="60"/>
  <c r="A89" i="60"/>
  <c r="B86" i="60"/>
  <c r="A86" i="60"/>
  <c r="B85" i="60"/>
  <c r="A85" i="60"/>
  <c r="B84" i="60"/>
  <c r="A84" i="60"/>
  <c r="B81" i="60"/>
  <c r="A81" i="60"/>
  <c r="B80" i="60"/>
  <c r="B79" i="60"/>
  <c r="A79" i="60"/>
  <c r="B76" i="60"/>
  <c r="A76" i="60"/>
  <c r="B75" i="60"/>
  <c r="A75" i="60"/>
  <c r="B74" i="60"/>
  <c r="A74" i="60"/>
  <c r="B71" i="60"/>
  <c r="A71" i="60"/>
  <c r="B70" i="60"/>
  <c r="A70" i="60"/>
  <c r="B69" i="60"/>
  <c r="A69" i="60"/>
  <c r="B66" i="60"/>
  <c r="A66" i="60"/>
  <c r="B65" i="60"/>
  <c r="A65" i="60"/>
  <c r="B64" i="60"/>
  <c r="A64" i="60"/>
  <c r="B61" i="60"/>
  <c r="A61" i="60"/>
  <c r="B60" i="60"/>
  <c r="A60" i="60"/>
  <c r="B59" i="60"/>
  <c r="A59" i="60"/>
  <c r="B56" i="60"/>
  <c r="A56" i="60"/>
  <c r="B55" i="60"/>
  <c r="A55" i="60"/>
  <c r="B54" i="60"/>
  <c r="A54" i="60"/>
  <c r="B51" i="60"/>
  <c r="A51" i="60"/>
  <c r="B50" i="60"/>
  <c r="A50" i="60"/>
  <c r="B49" i="60"/>
  <c r="A49" i="60"/>
  <c r="B46" i="60"/>
  <c r="A46" i="60"/>
  <c r="B45" i="60"/>
  <c r="A45" i="60"/>
  <c r="B44" i="60"/>
  <c r="A44" i="60"/>
  <c r="B41" i="60"/>
  <c r="A41" i="60"/>
  <c r="B40" i="60"/>
  <c r="A40" i="60"/>
  <c r="B39" i="60"/>
  <c r="A39" i="60"/>
  <c r="B36" i="60"/>
  <c r="A36" i="60"/>
  <c r="B35" i="60"/>
  <c r="A35" i="60"/>
  <c r="B34" i="60"/>
  <c r="A34" i="60"/>
  <c r="B31" i="60"/>
  <c r="A31" i="60"/>
  <c r="B30" i="60"/>
  <c r="A30" i="60"/>
  <c r="B29" i="60"/>
  <c r="A29" i="60"/>
  <c r="B26" i="60"/>
  <c r="A26" i="60"/>
  <c r="B25" i="60"/>
  <c r="A25" i="60"/>
  <c r="B24" i="60"/>
  <c r="A24" i="60"/>
  <c r="B21" i="60"/>
  <c r="A21" i="60"/>
  <c r="B20" i="60"/>
  <c r="A20" i="60"/>
  <c r="B19" i="60"/>
  <c r="A19" i="60"/>
  <c r="B16" i="60"/>
  <c r="A16" i="60"/>
  <c r="B15" i="60"/>
  <c r="A15" i="60"/>
  <c r="B14" i="60"/>
  <c r="A14" i="60"/>
  <c r="A10" i="60"/>
  <c r="B10" i="60"/>
  <c r="A11" i="60"/>
  <c r="B11" i="60"/>
  <c r="B9" i="60"/>
  <c r="A9" i="60"/>
  <c r="A49" i="2"/>
  <c r="A26" i="49"/>
  <c r="A40" i="2" s="1"/>
  <c r="A16" i="49"/>
  <c r="A39" i="2"/>
  <c r="A6" i="49"/>
  <c r="A18" i="98"/>
  <c r="C3" i="135"/>
  <c r="G56" i="2"/>
  <c r="E56" i="2"/>
  <c r="D55" i="2"/>
  <c r="D56" i="2"/>
  <c r="C55" i="2"/>
  <c r="C56" i="2"/>
  <c r="A55" i="2"/>
  <c r="A54" i="2"/>
  <c r="B52" i="2"/>
  <c r="B51" i="2"/>
  <c r="C51" i="2"/>
  <c r="D51" i="2"/>
  <c r="E51" i="2"/>
  <c r="F51" i="2"/>
  <c r="G51" i="2"/>
  <c r="B46" i="134"/>
  <c r="B45" i="134"/>
  <c r="B44" i="134"/>
  <c r="B43" i="134"/>
  <c r="B42" i="134"/>
  <c r="B40" i="134"/>
  <c r="B39" i="134"/>
  <c r="B38" i="134"/>
  <c r="B37" i="134"/>
  <c r="B36" i="134"/>
  <c r="B35" i="134"/>
  <c r="B34" i="134"/>
  <c r="B33" i="134"/>
  <c r="B32" i="134"/>
  <c r="B31" i="134"/>
  <c r="B30" i="134"/>
  <c r="B29" i="134"/>
  <c r="B28" i="134"/>
  <c r="B27" i="134"/>
  <c r="B26" i="134"/>
  <c r="B25" i="134"/>
  <c r="B45" i="132"/>
  <c r="B44" i="132"/>
  <c r="B43" i="132"/>
  <c r="B42" i="132"/>
  <c r="B41" i="132"/>
  <c r="B39" i="132"/>
  <c r="B38" i="132"/>
  <c r="B37" i="132"/>
  <c r="B36" i="132"/>
  <c r="B35" i="132"/>
  <c r="B34" i="132"/>
  <c r="B33" i="132"/>
  <c r="B32" i="132"/>
  <c r="B31" i="132"/>
  <c r="B30" i="132"/>
  <c r="B29" i="132"/>
  <c r="B28" i="132"/>
  <c r="B27" i="132"/>
  <c r="B26" i="132"/>
  <c r="B25" i="132"/>
  <c r="B24" i="132"/>
  <c r="E3" i="52"/>
  <c r="B10" i="52"/>
  <c r="B11" i="52"/>
  <c r="D3" i="131"/>
  <c r="A5" i="131"/>
  <c r="A6" i="131"/>
  <c r="A8" i="131"/>
  <c r="A9" i="131"/>
  <c r="A12" i="131"/>
  <c r="B12" i="131"/>
  <c r="A13" i="131"/>
  <c r="B13" i="131"/>
  <c r="A14" i="131"/>
  <c r="B14" i="131"/>
  <c r="A15" i="131"/>
  <c r="B15" i="131"/>
  <c r="B11" i="131"/>
  <c r="F2" i="122"/>
  <c r="F4" i="122"/>
  <c r="F135" i="122"/>
  <c r="F207" i="122"/>
  <c r="F275" i="122"/>
  <c r="F278" i="122"/>
  <c r="B6" i="123"/>
  <c r="B7" i="123"/>
  <c r="B8" i="123"/>
  <c r="B9" i="123"/>
  <c r="B10" i="123"/>
  <c r="B11" i="123"/>
  <c r="B12" i="123"/>
  <c r="B13" i="123"/>
  <c r="B14" i="123"/>
  <c r="B15" i="123"/>
  <c r="B16" i="123"/>
  <c r="B17" i="123"/>
  <c r="B18" i="123"/>
  <c r="B19" i="123"/>
  <c r="B20" i="123"/>
  <c r="B21" i="123"/>
  <c r="B23" i="123"/>
  <c r="B24" i="123"/>
  <c r="B25" i="123"/>
  <c r="B26" i="123"/>
  <c r="B27" i="123"/>
  <c r="C6" i="126"/>
  <c r="C7" i="126"/>
  <c r="C8" i="126"/>
  <c r="C9" i="126"/>
  <c r="C10" i="126"/>
  <c r="C11" i="126"/>
  <c r="C12" i="126"/>
  <c r="C13" i="126"/>
  <c r="C14" i="126"/>
  <c r="C15" i="126"/>
  <c r="C16" i="126"/>
  <c r="C17" i="126"/>
  <c r="C18" i="126"/>
  <c r="C19" i="126"/>
  <c r="C20" i="126"/>
  <c r="C21" i="126"/>
  <c r="C23" i="126"/>
  <c r="C24" i="126"/>
  <c r="C25" i="126"/>
  <c r="C26" i="126"/>
  <c r="C27" i="126"/>
  <c r="D3" i="113"/>
  <c r="E3" i="126"/>
  <c r="B6" i="113"/>
  <c r="B7" i="113"/>
  <c r="B8" i="113"/>
  <c r="B9" i="113"/>
  <c r="B10" i="113"/>
  <c r="B11" i="113"/>
  <c r="B12" i="113"/>
  <c r="B13" i="113"/>
  <c r="B14" i="113"/>
  <c r="B15" i="113"/>
  <c r="B16" i="113"/>
  <c r="B17" i="113"/>
  <c r="B18" i="113"/>
  <c r="B19" i="113"/>
  <c r="B20" i="113"/>
  <c r="B21" i="113"/>
  <c r="B23" i="113"/>
  <c r="B24" i="113"/>
  <c r="B25" i="113"/>
  <c r="B26" i="113"/>
  <c r="B27" i="113"/>
  <c r="D3" i="2"/>
  <c r="A5" i="2"/>
  <c r="A6" i="2"/>
  <c r="A7" i="2"/>
  <c r="A8" i="2"/>
  <c r="A10" i="2"/>
  <c r="A11" i="2"/>
  <c r="A12" i="2"/>
  <c r="A14" i="2"/>
  <c r="A15" i="2"/>
  <c r="A21" i="2"/>
  <c r="A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A37" i="2"/>
  <c r="A38" i="2"/>
  <c r="B38" i="2"/>
  <c r="B39" i="2"/>
  <c r="B40" i="2"/>
  <c r="A41" i="2"/>
  <c r="A42" i="2"/>
  <c r="B43" i="2"/>
  <c r="C43" i="2"/>
  <c r="D43" i="2"/>
  <c r="E43" i="2"/>
  <c r="F43" i="2"/>
  <c r="G43" i="2"/>
  <c r="B44" i="2"/>
  <c r="C44" i="2"/>
  <c r="D44" i="2"/>
  <c r="E44" i="2"/>
  <c r="F44" i="2"/>
  <c r="F48" i="2" s="1"/>
  <c r="F53" i="2" s="1"/>
  <c r="G44" i="2"/>
  <c r="B45" i="2"/>
  <c r="C45" i="2"/>
  <c r="D45" i="2"/>
  <c r="E45" i="2"/>
  <c r="F45" i="2"/>
  <c r="G45" i="2"/>
  <c r="B46" i="2"/>
  <c r="C46" i="2"/>
  <c r="E46" i="2"/>
  <c r="F46" i="2"/>
  <c r="G46" i="2"/>
  <c r="G48" i="2" s="1"/>
  <c r="B47" i="2"/>
  <c r="C47" i="2"/>
  <c r="D47" i="2"/>
  <c r="E47" i="2"/>
  <c r="F47" i="2"/>
  <c r="F50" i="2"/>
  <c r="F52" i="2"/>
  <c r="G47" i="2"/>
  <c r="B50" i="2"/>
  <c r="C50" i="2"/>
  <c r="D50" i="2"/>
  <c r="E50" i="2"/>
  <c r="G50" i="2"/>
  <c r="C52" i="2"/>
  <c r="D52" i="2"/>
  <c r="E52" i="2"/>
  <c r="G52" i="2"/>
  <c r="A57" i="2"/>
  <c r="C58" i="2"/>
  <c r="C59" i="2"/>
  <c r="D58" i="2"/>
  <c r="D59" i="2" s="1"/>
  <c r="F58" i="2"/>
  <c r="G58" i="2"/>
  <c r="A60" i="2"/>
  <c r="A61" i="2"/>
  <c r="E61" i="2"/>
  <c r="F61" i="2"/>
  <c r="G61" i="2"/>
  <c r="A62" i="2"/>
  <c r="E62" i="2"/>
  <c r="F62" i="2"/>
  <c r="G62" i="2"/>
  <c r="A63" i="2"/>
  <c r="E63" i="2"/>
  <c r="F63" i="2"/>
  <c r="G63" i="2"/>
  <c r="A64" i="2"/>
  <c r="E64" i="2"/>
  <c r="F64" i="2"/>
  <c r="G64" i="2"/>
  <c r="A65" i="2"/>
  <c r="E65" i="2"/>
  <c r="F65" i="2"/>
  <c r="G65" i="2"/>
  <c r="A66" i="2"/>
  <c r="E66" i="2"/>
  <c r="F66" i="2"/>
  <c r="G66" i="2"/>
  <c r="A67" i="2"/>
  <c r="E67" i="2"/>
  <c r="F67" i="2"/>
  <c r="G67" i="2"/>
  <c r="A68" i="2"/>
  <c r="E68" i="2"/>
  <c r="F68" i="2"/>
  <c r="G68" i="2"/>
  <c r="A69" i="2"/>
  <c r="E69" i="2"/>
  <c r="F69" i="2"/>
  <c r="G69" i="2"/>
  <c r="A70" i="2"/>
  <c r="E70" i="2"/>
  <c r="F70" i="2"/>
  <c r="G70" i="2"/>
  <c r="A71" i="2"/>
  <c r="A72" i="2"/>
  <c r="A73" i="2"/>
  <c r="E73" i="2"/>
  <c r="F73" i="2"/>
  <c r="G73" i="2"/>
  <c r="A74" i="2"/>
  <c r="E74" i="2"/>
  <c r="F74" i="2"/>
  <c r="G74" i="2"/>
  <c r="A75" i="2"/>
  <c r="E75" i="2"/>
  <c r="F75" i="2"/>
  <c r="G75" i="2"/>
  <c r="A76" i="2"/>
  <c r="E76" i="2"/>
  <c r="F76" i="2"/>
  <c r="G76" i="2"/>
  <c r="A77" i="2"/>
  <c r="E77" i="2"/>
  <c r="F77" i="2"/>
  <c r="G77" i="2"/>
  <c r="A78" i="2"/>
  <c r="E78" i="2"/>
  <c r="F78" i="2"/>
  <c r="G78" i="2"/>
  <c r="A79" i="2"/>
  <c r="E79" i="2"/>
  <c r="F79" i="2"/>
  <c r="G79" i="2"/>
  <c r="A80" i="2"/>
  <c r="E80" i="2"/>
  <c r="F80" i="2"/>
  <c r="G80" i="2"/>
  <c r="A81" i="2"/>
  <c r="E81" i="2"/>
  <c r="F81" i="2"/>
  <c r="G81" i="2"/>
  <c r="A82" i="2"/>
  <c r="E82" i="2"/>
  <c r="F82" i="2"/>
  <c r="G82" i="2"/>
  <c r="A83" i="2"/>
  <c r="A84" i="2"/>
  <c r="A85" i="2"/>
  <c r="E85" i="2"/>
  <c r="F85" i="2"/>
  <c r="G85" i="2"/>
  <c r="A86" i="2"/>
  <c r="E86" i="2"/>
  <c r="F86" i="2"/>
  <c r="G86" i="2"/>
  <c r="A87" i="2"/>
  <c r="E87" i="2"/>
  <c r="F87" i="2"/>
  <c r="G87" i="2"/>
  <c r="A88" i="2"/>
  <c r="E88" i="2"/>
  <c r="F88" i="2"/>
  <c r="G88" i="2"/>
  <c r="A89" i="2"/>
  <c r="E89" i="2"/>
  <c r="F89" i="2"/>
  <c r="G89" i="2"/>
  <c r="A90" i="2"/>
  <c r="E90" i="2"/>
  <c r="F90" i="2"/>
  <c r="G90" i="2"/>
  <c r="A91" i="2"/>
  <c r="E91" i="2"/>
  <c r="F91" i="2"/>
  <c r="G91" i="2"/>
  <c r="A92" i="2"/>
  <c r="E92" i="2"/>
  <c r="F92" i="2"/>
  <c r="G92" i="2"/>
  <c r="A93" i="2"/>
  <c r="E93" i="2"/>
  <c r="F93" i="2"/>
  <c r="G93" i="2"/>
  <c r="A94" i="2"/>
  <c r="E94" i="2"/>
  <c r="F94" i="2"/>
  <c r="G94" i="2"/>
  <c r="A95" i="2"/>
  <c r="A96" i="2"/>
  <c r="A97" i="2"/>
  <c r="E97" i="2"/>
  <c r="F97" i="2"/>
  <c r="G97" i="2"/>
  <c r="A98" i="2"/>
  <c r="E98" i="2"/>
  <c r="F98" i="2"/>
  <c r="G98" i="2"/>
  <c r="A99" i="2"/>
  <c r="E99" i="2"/>
  <c r="F99" i="2"/>
  <c r="G99" i="2"/>
  <c r="A100" i="2"/>
  <c r="E100" i="2"/>
  <c r="F100" i="2"/>
  <c r="G100" i="2"/>
  <c r="A101" i="2"/>
  <c r="E101" i="2"/>
  <c r="F101" i="2"/>
  <c r="G101" i="2"/>
  <c r="A102" i="2"/>
  <c r="E102" i="2"/>
  <c r="F102" i="2"/>
  <c r="G102" i="2"/>
  <c r="A103" i="2"/>
  <c r="E103" i="2"/>
  <c r="F103" i="2"/>
  <c r="G103" i="2"/>
  <c r="A104" i="2"/>
  <c r="E104" i="2"/>
  <c r="F104" i="2"/>
  <c r="G104" i="2"/>
  <c r="A105" i="2"/>
  <c r="E105" i="2"/>
  <c r="F105" i="2"/>
  <c r="G105" i="2"/>
  <c r="A106" i="2"/>
  <c r="E106" i="2"/>
  <c r="F106" i="2"/>
  <c r="G106" i="2"/>
  <c r="A107" i="2"/>
  <c r="B33" i="122"/>
  <c r="C104" i="122"/>
  <c r="B127" i="122"/>
  <c r="D127" i="122"/>
  <c r="D293" i="122"/>
  <c r="D316" i="122"/>
  <c r="D268" i="122"/>
  <c r="B79" i="122"/>
  <c r="C18" i="122"/>
  <c r="D18" i="122"/>
  <c r="B102" i="122"/>
  <c r="D102" i="122"/>
  <c r="D315" i="122"/>
  <c r="D54" i="122"/>
  <c r="D196" i="122"/>
  <c r="D267" i="122"/>
  <c r="D290" i="122"/>
  <c r="D52" i="122"/>
  <c r="D265" i="122"/>
  <c r="D336" i="122"/>
  <c r="B15" i="122"/>
  <c r="D218" i="122"/>
  <c r="C122" i="122"/>
  <c r="D193" i="122"/>
  <c r="B14" i="122"/>
  <c r="C75" i="122"/>
  <c r="D288" i="122"/>
  <c r="D98" i="122"/>
  <c r="D50" i="122"/>
  <c r="D121" i="122"/>
  <c r="D168" i="122"/>
  <c r="D262" i="122"/>
  <c r="D48" i="122"/>
  <c r="D261" i="122"/>
  <c r="D214" i="122"/>
  <c r="D237" i="122"/>
  <c r="B47" i="122"/>
  <c r="C47" i="122"/>
  <c r="D118" i="122"/>
  <c r="D331" i="122"/>
  <c r="B71" i="122"/>
  <c r="C71" i="122"/>
  <c r="D329" i="122"/>
  <c r="B8" i="122"/>
  <c r="B92" i="122"/>
  <c r="C92" i="122"/>
  <c r="D328" i="122"/>
  <c r="C39" i="122"/>
  <c r="C133" i="122"/>
  <c r="D204" i="122"/>
  <c r="D38" i="122"/>
  <c r="D321" i="122"/>
  <c r="D202" i="122"/>
  <c r="D344" i="122"/>
  <c r="D297" i="122"/>
  <c r="D178" i="122"/>
  <c r="C83" i="122"/>
  <c r="C128" i="122"/>
  <c r="C67" i="122"/>
  <c r="C42" i="122"/>
  <c r="D326" i="122"/>
  <c r="D30" i="122"/>
  <c r="A1" i="96"/>
  <c r="B1" i="96"/>
  <c r="F1" i="96"/>
  <c r="H1" i="96"/>
  <c r="A40" i="96"/>
  <c r="F40" i="96"/>
  <c r="D325" i="122"/>
  <c r="C6" i="61"/>
  <c r="C7" i="61"/>
  <c r="C11" i="131" s="1"/>
  <c r="D6" i="61"/>
  <c r="B12" i="61"/>
  <c r="B61" i="2"/>
  <c r="B13" i="61"/>
  <c r="B62" i="2" s="1"/>
  <c r="C13" i="61"/>
  <c r="D13" i="61"/>
  <c r="B14" i="61"/>
  <c r="B63" i="2" s="1"/>
  <c r="C14" i="61"/>
  <c r="D14" i="61"/>
  <c r="D63" i="2"/>
  <c r="B15" i="61"/>
  <c r="C15" i="61"/>
  <c r="C64" i="2" s="1"/>
  <c r="D15" i="61"/>
  <c r="B16" i="61"/>
  <c r="B65" i="2"/>
  <c r="C16" i="61"/>
  <c r="D16" i="61"/>
  <c r="D65" i="2"/>
  <c r="B17" i="61"/>
  <c r="B66" i="2" s="1"/>
  <c r="C17" i="61"/>
  <c r="D17" i="61"/>
  <c r="B18" i="61"/>
  <c r="C18" i="61"/>
  <c r="C67" i="2" s="1"/>
  <c r="D18" i="61"/>
  <c r="D67" i="2"/>
  <c r="B19" i="61"/>
  <c r="B68" i="2" s="1"/>
  <c r="C19" i="61"/>
  <c r="C68" i="2" s="1"/>
  <c r="D19" i="61"/>
  <c r="B20" i="61"/>
  <c r="B69" i="2" s="1"/>
  <c r="C20" i="61"/>
  <c r="C69" i="2" s="1"/>
  <c r="D20" i="61"/>
  <c r="B21" i="61"/>
  <c r="C21" i="61"/>
  <c r="C70" i="2" s="1"/>
  <c r="D21" i="61"/>
  <c r="M22" i="61"/>
  <c r="G10" i="52" s="1"/>
  <c r="F12" i="131"/>
  <c r="N22" i="61"/>
  <c r="G12" i="131"/>
  <c r="B27" i="61"/>
  <c r="B73" i="2" s="1"/>
  <c r="C27" i="61"/>
  <c r="C73" i="2" s="1"/>
  <c r="C83" i="2" s="1"/>
  <c r="D27" i="61"/>
  <c r="B28" i="61"/>
  <c r="C28" i="61"/>
  <c r="C74" i="2" s="1"/>
  <c r="D28" i="61"/>
  <c r="D74" i="2" s="1"/>
  <c r="B29" i="61"/>
  <c r="C29" i="61"/>
  <c r="D29" i="61"/>
  <c r="D75" i="2" s="1"/>
  <c r="B30" i="61"/>
  <c r="B76" i="2" s="1"/>
  <c r="C30" i="61"/>
  <c r="D30" i="61"/>
  <c r="D76" i="2"/>
  <c r="B31" i="61"/>
  <c r="C31" i="61"/>
  <c r="D31" i="61"/>
  <c r="D77" i="2" s="1"/>
  <c r="B32" i="61"/>
  <c r="B78" i="2" s="1"/>
  <c r="C32" i="61"/>
  <c r="D32" i="61"/>
  <c r="D78" i="2"/>
  <c r="B33" i="61"/>
  <c r="C33" i="61"/>
  <c r="C79" i="2"/>
  <c r="D33" i="61"/>
  <c r="B34" i="61"/>
  <c r="C34" i="61"/>
  <c r="D34" i="61"/>
  <c r="B35" i="61"/>
  <c r="B81" i="2" s="1"/>
  <c r="C35" i="61"/>
  <c r="C81" i="2"/>
  <c r="D35" i="61"/>
  <c r="D81" i="2" s="1"/>
  <c r="B36" i="61"/>
  <c r="B82" i="2" s="1"/>
  <c r="C36" i="61"/>
  <c r="D36" i="61"/>
  <c r="D82" i="2" s="1"/>
  <c r="L37" i="61"/>
  <c r="E13" i="131"/>
  <c r="M37" i="61"/>
  <c r="F13" i="131" s="1"/>
  <c r="N37" i="61"/>
  <c r="G13" i="131"/>
  <c r="B42" i="61"/>
  <c r="C42" i="61"/>
  <c r="D42" i="61"/>
  <c r="B43" i="61"/>
  <c r="B86" i="2"/>
  <c r="C43" i="61"/>
  <c r="C86" i="2" s="1"/>
  <c r="D43" i="61"/>
  <c r="B44" i="61"/>
  <c r="C44" i="61"/>
  <c r="C87" i="2" s="1"/>
  <c r="D44" i="61"/>
  <c r="B45" i="61"/>
  <c r="B88" i="2"/>
  <c r="C45" i="61"/>
  <c r="C88" i="2" s="1"/>
  <c r="D45" i="61"/>
  <c r="B46" i="61"/>
  <c r="C46" i="61"/>
  <c r="C89" i="2" s="1"/>
  <c r="D46" i="61"/>
  <c r="B47" i="61"/>
  <c r="B90" i="2"/>
  <c r="C47" i="61"/>
  <c r="C90" i="2" s="1"/>
  <c r="D47" i="61"/>
  <c r="D90" i="2" s="1"/>
  <c r="B48" i="61"/>
  <c r="C48" i="61"/>
  <c r="C91" i="2" s="1"/>
  <c r="D48" i="61"/>
  <c r="B49" i="61"/>
  <c r="C49" i="61"/>
  <c r="D49" i="61"/>
  <c r="D92" i="2"/>
  <c r="B50" i="61"/>
  <c r="C50" i="61"/>
  <c r="C93" i="2"/>
  <c r="D50" i="61"/>
  <c r="D93" i="2" s="1"/>
  <c r="B51" i="61"/>
  <c r="B94" i="2"/>
  <c r="C51" i="61"/>
  <c r="C94" i="2" s="1"/>
  <c r="D51" i="61"/>
  <c r="D94" i="2" s="1"/>
  <c r="M52" i="61"/>
  <c r="N52" i="61"/>
  <c r="B57" i="61"/>
  <c r="B97" i="2"/>
  <c r="C57" i="61"/>
  <c r="D57" i="61"/>
  <c r="B58" i="61"/>
  <c r="B98" i="2" s="1"/>
  <c r="C58" i="61"/>
  <c r="D58" i="61"/>
  <c r="B59" i="61"/>
  <c r="B99" i="2"/>
  <c r="C59" i="61"/>
  <c r="C99" i="2" s="1"/>
  <c r="D59" i="61"/>
  <c r="D99" i="2"/>
  <c r="B60" i="61"/>
  <c r="B100" i="2" s="1"/>
  <c r="C60" i="61"/>
  <c r="C100" i="2" s="1"/>
  <c r="D60" i="61"/>
  <c r="B61" i="61"/>
  <c r="C61" i="61"/>
  <c r="C101" i="2" s="1"/>
  <c r="D61" i="61"/>
  <c r="B62" i="61"/>
  <c r="C62" i="61"/>
  <c r="C102" i="2"/>
  <c r="D62" i="61"/>
  <c r="B63" i="61"/>
  <c r="C63" i="61"/>
  <c r="C103" i="2" s="1"/>
  <c r="D63" i="61"/>
  <c r="D103" i="2" s="1"/>
  <c r="B64" i="61"/>
  <c r="C64" i="61"/>
  <c r="C104" i="2"/>
  <c r="D64" i="61"/>
  <c r="D104" i="2" s="1"/>
  <c r="B65" i="61"/>
  <c r="B105" i="2"/>
  <c r="C65" i="61"/>
  <c r="D65" i="61"/>
  <c r="D105" i="2" s="1"/>
  <c r="B66" i="61"/>
  <c r="C66" i="61"/>
  <c r="D66" i="61"/>
  <c r="D106" i="2" s="1"/>
  <c r="M67" i="61"/>
  <c r="F15" i="131" s="1"/>
  <c r="N67" i="61"/>
  <c r="G15" i="131"/>
  <c r="B5" i="107"/>
  <c r="C5" i="107"/>
  <c r="D5" i="107"/>
  <c r="B7" i="107"/>
  <c r="C7" i="107"/>
  <c r="D7" i="107"/>
  <c r="B9" i="107"/>
  <c r="C9" i="107"/>
  <c r="D9" i="107"/>
  <c r="B11" i="107"/>
  <c r="C11" i="107"/>
  <c r="B13" i="107"/>
  <c r="C13" i="107"/>
  <c r="D13" i="107"/>
  <c r="E8" i="131"/>
  <c r="M15" i="107"/>
  <c r="F8" i="131"/>
  <c r="N15" i="107"/>
  <c r="G8" i="131"/>
  <c r="B19" i="107"/>
  <c r="C19" i="107"/>
  <c r="C25" i="107" s="1"/>
  <c r="C9" i="131" s="1"/>
  <c r="C21" i="107"/>
  <c r="C23" i="107"/>
  <c r="D19" i="107"/>
  <c r="B21" i="107"/>
  <c r="D21" i="107"/>
  <c r="D23" i="107"/>
  <c r="M25" i="107"/>
  <c r="F9" i="131" s="1"/>
  <c r="N25" i="107"/>
  <c r="G9" i="131"/>
  <c r="B6" i="49"/>
  <c r="C6" i="49"/>
  <c r="D38" i="2"/>
  <c r="B7" i="49"/>
  <c r="B8" i="49"/>
  <c r="B12" i="49"/>
  <c r="K8" i="49"/>
  <c r="L8" i="49"/>
  <c r="M8" i="49" s="1"/>
  <c r="B9" i="49"/>
  <c r="K9" i="49"/>
  <c r="L9" i="49"/>
  <c r="M9" i="49"/>
  <c r="B10" i="49"/>
  <c r="K10" i="49"/>
  <c r="L10" i="49"/>
  <c r="M10" i="49" s="1"/>
  <c r="B13" i="49"/>
  <c r="B14" i="49"/>
  <c r="B16" i="49"/>
  <c r="C16" i="49"/>
  <c r="B17" i="49"/>
  <c r="B18" i="49"/>
  <c r="K18" i="49"/>
  <c r="L18" i="49"/>
  <c r="M18" i="49" s="1"/>
  <c r="B19" i="49"/>
  <c r="K19" i="49"/>
  <c r="L19" i="49"/>
  <c r="M19" i="49"/>
  <c r="B20" i="49"/>
  <c r="K20" i="49"/>
  <c r="L20" i="49"/>
  <c r="B22" i="49"/>
  <c r="K17" i="49" s="1"/>
  <c r="B23" i="49"/>
  <c r="L16" i="49" s="1"/>
  <c r="M16" i="49" s="1"/>
  <c r="B24" i="49"/>
  <c r="B26" i="49"/>
  <c r="C40" i="2"/>
  <c r="C41" i="2" s="1"/>
  <c r="C26" i="49"/>
  <c r="D40" i="2" s="1"/>
  <c r="B27" i="49"/>
  <c r="B28" i="49"/>
  <c r="K28" i="49"/>
  <c r="L28" i="49"/>
  <c r="B29" i="49"/>
  <c r="K29" i="49"/>
  <c r="L29" i="49"/>
  <c r="B30" i="49"/>
  <c r="K30" i="49"/>
  <c r="L30" i="49"/>
  <c r="B32" i="49"/>
  <c r="K27" i="49"/>
  <c r="K26" i="49" s="1"/>
  <c r="B33" i="49"/>
  <c r="B34" i="49"/>
  <c r="B6" i="47"/>
  <c r="B7" i="47"/>
  <c r="B8" i="47"/>
  <c r="K8" i="47"/>
  <c r="L8" i="47"/>
  <c r="M8" i="47" s="1"/>
  <c r="B9" i="47"/>
  <c r="K9" i="47"/>
  <c r="L9" i="47"/>
  <c r="B10" i="47"/>
  <c r="K10" i="47"/>
  <c r="L10" i="47"/>
  <c r="B12" i="47"/>
  <c r="B13" i="47"/>
  <c r="B14" i="47"/>
  <c r="B16" i="47"/>
  <c r="C24" i="2"/>
  <c r="C16" i="47"/>
  <c r="B17" i="47"/>
  <c r="B18" i="47"/>
  <c r="K18" i="47"/>
  <c r="M18" i="47" s="1"/>
  <c r="L18" i="47"/>
  <c r="B19" i="47"/>
  <c r="K19" i="47"/>
  <c r="M19" i="47" s="1"/>
  <c r="L19" i="47"/>
  <c r="B20" i="47"/>
  <c r="K20" i="47"/>
  <c r="L20" i="47"/>
  <c r="M20" i="47" s="1"/>
  <c r="B22" i="47"/>
  <c r="B23" i="47"/>
  <c r="B24" i="47"/>
  <c r="B26" i="47"/>
  <c r="C26" i="47"/>
  <c r="B27" i="47"/>
  <c r="B28" i="47"/>
  <c r="K28" i="47"/>
  <c r="L28" i="47"/>
  <c r="M28" i="47"/>
  <c r="B29" i="47"/>
  <c r="K29" i="47"/>
  <c r="L29" i="47"/>
  <c r="M29" i="47"/>
  <c r="B30" i="47"/>
  <c r="K30" i="47"/>
  <c r="L30" i="47"/>
  <c r="B32" i="47"/>
  <c r="B33" i="47"/>
  <c r="B34" i="47"/>
  <c r="B36" i="47"/>
  <c r="C36" i="47"/>
  <c r="B37" i="47"/>
  <c r="K37" i="47" s="1"/>
  <c r="B38" i="47"/>
  <c r="K36" i="47"/>
  <c r="K38" i="47"/>
  <c r="M38" i="47" s="1"/>
  <c r="L38" i="47"/>
  <c r="B39" i="47"/>
  <c r="K39" i="47"/>
  <c r="M39" i="47" s="1"/>
  <c r="L39" i="47"/>
  <c r="B40" i="47"/>
  <c r="K40" i="47"/>
  <c r="M40" i="47" s="1"/>
  <c r="L40" i="47"/>
  <c r="B42" i="47"/>
  <c r="B43" i="47"/>
  <c r="B44" i="47"/>
  <c r="B46" i="47"/>
  <c r="C46" i="47"/>
  <c r="D27" i="2" s="1"/>
  <c r="B47" i="47"/>
  <c r="B48" i="47"/>
  <c r="K48" i="47"/>
  <c r="L48" i="47"/>
  <c r="M48" i="47"/>
  <c r="B49" i="47"/>
  <c r="K49" i="47"/>
  <c r="L49" i="47"/>
  <c r="B50" i="47"/>
  <c r="K50" i="47"/>
  <c r="L50" i="47"/>
  <c r="M50" i="47"/>
  <c r="B52" i="47"/>
  <c r="K47" i="47" s="1"/>
  <c r="B53" i="47"/>
  <c r="B54" i="47"/>
  <c r="B56" i="47"/>
  <c r="C56" i="47"/>
  <c r="D28" i="2" s="1"/>
  <c r="B57" i="47"/>
  <c r="B58" i="47"/>
  <c r="K58" i="47"/>
  <c r="L58" i="47"/>
  <c r="B59" i="47"/>
  <c r="K59" i="47"/>
  <c r="M59" i="47" s="1"/>
  <c r="L59" i="47"/>
  <c r="B60" i="47"/>
  <c r="K60" i="47"/>
  <c r="M60" i="47" s="1"/>
  <c r="L60" i="47"/>
  <c r="B62" i="47"/>
  <c r="B63" i="47"/>
  <c r="B64" i="47"/>
  <c r="B66" i="47"/>
  <c r="C29" i="2" s="1"/>
  <c r="C66" i="47"/>
  <c r="B67" i="47"/>
  <c r="B68" i="47"/>
  <c r="K68" i="47"/>
  <c r="M68" i="47" s="1"/>
  <c r="L68" i="47"/>
  <c r="B69" i="47"/>
  <c r="K69" i="47"/>
  <c r="M69" i="47" s="1"/>
  <c r="M72" i="47" s="1"/>
  <c r="J74" i="47" s="1"/>
  <c r="L69" i="47"/>
  <c r="B70" i="47"/>
  <c r="K70" i="47"/>
  <c r="M70" i="47" s="1"/>
  <c r="L70" i="47"/>
  <c r="B72" i="47"/>
  <c r="B73" i="47"/>
  <c r="B74" i="47"/>
  <c r="B76" i="47"/>
  <c r="C76" i="47"/>
  <c r="D30" i="2" s="1"/>
  <c r="B77" i="47"/>
  <c r="B78" i="47"/>
  <c r="B82" i="47"/>
  <c r="K77" i="47" s="1"/>
  <c r="K76" i="47" s="1"/>
  <c r="K78" i="47"/>
  <c r="L78" i="47"/>
  <c r="B79" i="47"/>
  <c r="K79" i="47"/>
  <c r="M79" i="47" s="1"/>
  <c r="L79" i="47"/>
  <c r="B80" i="47"/>
  <c r="K80" i="47"/>
  <c r="L80" i="47"/>
  <c r="B83" i="47"/>
  <c r="B84" i="47"/>
  <c r="B86" i="47"/>
  <c r="C86" i="47"/>
  <c r="B87" i="47"/>
  <c r="B88" i="47"/>
  <c r="K88" i="47"/>
  <c r="M88" i="47" s="1"/>
  <c r="L88" i="47"/>
  <c r="B89" i="47"/>
  <c r="K89" i="47"/>
  <c r="L89" i="47"/>
  <c r="M89" i="47" s="1"/>
  <c r="B90" i="47"/>
  <c r="K90" i="47"/>
  <c r="L90" i="47"/>
  <c r="M90" i="47"/>
  <c r="B92" i="47"/>
  <c r="B93" i="47"/>
  <c r="B94" i="47"/>
  <c r="C96" i="47"/>
  <c r="B97" i="47"/>
  <c r="B98" i="47"/>
  <c r="K98" i="47"/>
  <c r="M98" i="47" s="1"/>
  <c r="L98" i="47"/>
  <c r="B99" i="47"/>
  <c r="K99" i="47"/>
  <c r="M99" i="47" s="1"/>
  <c r="L99" i="47"/>
  <c r="B100" i="47"/>
  <c r="K100" i="47"/>
  <c r="M100" i="47" s="1"/>
  <c r="L100" i="47"/>
  <c r="B102" i="47"/>
  <c r="B103" i="47"/>
  <c r="B104" i="47"/>
  <c r="B106" i="47"/>
  <c r="C106" i="47"/>
  <c r="D33" i="2" s="1"/>
  <c r="B107" i="47"/>
  <c r="B108" i="47"/>
  <c r="K108" i="47"/>
  <c r="L108" i="47"/>
  <c r="M108" i="47"/>
  <c r="M112" i="47" s="1"/>
  <c r="B109" i="47"/>
  <c r="K109" i="47"/>
  <c r="L109" i="47"/>
  <c r="M109" i="47" s="1"/>
  <c r="B110" i="47"/>
  <c r="K110" i="47"/>
  <c r="L110" i="47"/>
  <c r="B112" i="47"/>
  <c r="B113" i="47"/>
  <c r="B114" i="47"/>
  <c r="B116" i="47"/>
  <c r="C116" i="47"/>
  <c r="D34" i="2"/>
  <c r="B117" i="47"/>
  <c r="B118" i="47"/>
  <c r="K118" i="47"/>
  <c r="L118" i="47"/>
  <c r="B119" i="47"/>
  <c r="K119" i="47"/>
  <c r="L119" i="47"/>
  <c r="B120" i="47"/>
  <c r="K120" i="47"/>
  <c r="L120" i="47"/>
  <c r="M120" i="47"/>
  <c r="B122" i="47"/>
  <c r="B123" i="47"/>
  <c r="B124" i="47"/>
  <c r="C126" i="47"/>
  <c r="D35" i="2" s="1"/>
  <c r="B127" i="47"/>
  <c r="B128" i="47"/>
  <c r="K128" i="47"/>
  <c r="L128" i="47"/>
  <c r="B129" i="47"/>
  <c r="K129" i="47"/>
  <c r="L129" i="47"/>
  <c r="B130" i="47"/>
  <c r="K130" i="47"/>
  <c r="M130" i="47" s="1"/>
  <c r="L130" i="47"/>
  <c r="B132" i="47"/>
  <c r="B133" i="47"/>
  <c r="B134" i="47"/>
  <c r="B6" i="5"/>
  <c r="C6" i="5"/>
  <c r="D6" i="2" s="1"/>
  <c r="B7" i="5"/>
  <c r="B8" i="5"/>
  <c r="K8" i="5"/>
  <c r="L8" i="5"/>
  <c r="B9" i="5"/>
  <c r="K9" i="5"/>
  <c r="M9" i="5" s="1"/>
  <c r="L9" i="5"/>
  <c r="B10" i="5"/>
  <c r="K10" i="5"/>
  <c r="L10" i="5"/>
  <c r="M10" i="5" s="1"/>
  <c r="B12" i="5"/>
  <c r="B13" i="5"/>
  <c r="B14" i="5"/>
  <c r="B16" i="5"/>
  <c r="B17" i="5"/>
  <c r="B18" i="5"/>
  <c r="K18" i="5"/>
  <c r="M18" i="5" s="1"/>
  <c r="L18" i="5"/>
  <c r="B19" i="5"/>
  <c r="K19" i="5"/>
  <c r="M19" i="5" s="1"/>
  <c r="L19" i="5"/>
  <c r="B20" i="5"/>
  <c r="K20" i="5"/>
  <c r="M20" i="5" s="1"/>
  <c r="L20" i="5"/>
  <c r="B22" i="5"/>
  <c r="B23" i="5"/>
  <c r="B24" i="5"/>
  <c r="B26" i="5"/>
  <c r="M31" i="5" s="1"/>
  <c r="M32" i="5" s="1"/>
  <c r="K34" i="5" s="1"/>
  <c r="C26" i="5"/>
  <c r="B27" i="5"/>
  <c r="B28" i="5"/>
  <c r="K28" i="5"/>
  <c r="L28" i="5"/>
  <c r="B29" i="5"/>
  <c r="K29" i="5"/>
  <c r="M29" i="5" s="1"/>
  <c r="L29" i="5"/>
  <c r="B30" i="5"/>
  <c r="K30" i="5"/>
  <c r="M30" i="5" s="1"/>
  <c r="L30" i="5"/>
  <c r="B32" i="5"/>
  <c r="B33" i="5"/>
  <c r="B34" i="5"/>
  <c r="B35" i="5"/>
  <c r="M40" i="5"/>
  <c r="M41" i="5" s="1"/>
  <c r="K43" i="5" s="1"/>
  <c r="C35" i="5"/>
  <c r="D9" i="2" s="1"/>
  <c r="B36" i="5"/>
  <c r="B37" i="5"/>
  <c r="K37" i="5"/>
  <c r="M37" i="5" s="1"/>
  <c r="L37" i="5"/>
  <c r="B38" i="5"/>
  <c r="K38" i="5"/>
  <c r="L38" i="5"/>
  <c r="M38" i="5" s="1"/>
  <c r="B39" i="5"/>
  <c r="K39" i="5"/>
  <c r="L39" i="5"/>
  <c r="M39" i="5"/>
  <c r="B41" i="5"/>
  <c r="K36" i="5" s="1"/>
  <c r="K35" i="5" s="1"/>
  <c r="E9" i="2" s="1"/>
  <c r="B42" i="5"/>
  <c r="B43" i="5"/>
  <c r="B45" i="5"/>
  <c r="C45" i="5"/>
  <c r="D10" i="2" s="1"/>
  <c r="B46" i="5"/>
  <c r="B47" i="5"/>
  <c r="K47" i="5"/>
  <c r="M47" i="5" s="1"/>
  <c r="L47" i="5"/>
  <c r="B48" i="5"/>
  <c r="K48" i="5"/>
  <c r="M48" i="5" s="1"/>
  <c r="L48" i="5"/>
  <c r="B49" i="5"/>
  <c r="K49" i="5"/>
  <c r="M49" i="5" s="1"/>
  <c r="L49" i="5"/>
  <c r="B51" i="5"/>
  <c r="B52" i="5"/>
  <c r="B53" i="5"/>
  <c r="B55" i="5"/>
  <c r="B56" i="5"/>
  <c r="B57" i="5"/>
  <c r="K57" i="5"/>
  <c r="M57" i="5" s="1"/>
  <c r="L57" i="5"/>
  <c r="B58" i="5"/>
  <c r="K58" i="5"/>
  <c r="L58" i="5"/>
  <c r="B59" i="5"/>
  <c r="K59" i="5"/>
  <c r="L59" i="5"/>
  <c r="B61" i="5"/>
  <c r="K56" i="5"/>
  <c r="K55" i="5" s="1"/>
  <c r="E11" i="2" s="1"/>
  <c r="B62" i="5"/>
  <c r="B63" i="5"/>
  <c r="B65" i="5"/>
  <c r="M70" i="5"/>
  <c r="C65" i="5"/>
  <c r="D12" i="2" s="1"/>
  <c r="B66" i="5"/>
  <c r="B67" i="5"/>
  <c r="K67" i="5"/>
  <c r="L67" i="5"/>
  <c r="B68" i="5"/>
  <c r="K68" i="5"/>
  <c r="L68" i="5"/>
  <c r="M68" i="5" s="1"/>
  <c r="B69" i="5"/>
  <c r="K69" i="5"/>
  <c r="L69" i="5"/>
  <c r="M69" i="5" s="1"/>
  <c r="B71" i="5"/>
  <c r="B72" i="5"/>
  <c r="B73" i="5"/>
  <c r="B75" i="5"/>
  <c r="M80" i="5" s="1"/>
  <c r="C75" i="5"/>
  <c r="B76" i="5"/>
  <c r="B77" i="5"/>
  <c r="K77" i="5"/>
  <c r="L77" i="5"/>
  <c r="B78" i="5"/>
  <c r="K78" i="5"/>
  <c r="M78" i="5" s="1"/>
  <c r="L78" i="5"/>
  <c r="M77" i="5"/>
  <c r="K79" i="5"/>
  <c r="M79" i="5" s="1"/>
  <c r="L79" i="5"/>
  <c r="B79" i="5"/>
  <c r="B81" i="5"/>
  <c r="B82" i="5"/>
  <c r="B83" i="5"/>
  <c r="B85" i="5"/>
  <c r="C85" i="5"/>
  <c r="D14" i="2" s="1"/>
  <c r="B86" i="5"/>
  <c r="B87" i="5"/>
  <c r="K87" i="5"/>
  <c r="L87" i="5"/>
  <c r="M87" i="5"/>
  <c r="B88" i="5"/>
  <c r="K88" i="5"/>
  <c r="L88" i="5"/>
  <c r="M88" i="5"/>
  <c r="B89" i="5"/>
  <c r="K89" i="5"/>
  <c r="L89" i="5"/>
  <c r="M89" i="5"/>
  <c r="B91" i="5"/>
  <c r="B92" i="5"/>
  <c r="B93" i="5"/>
  <c r="C95" i="5"/>
  <c r="D15" i="2" s="1"/>
  <c r="B96" i="5"/>
  <c r="B97" i="5"/>
  <c r="K97" i="5"/>
  <c r="L97" i="5"/>
  <c r="B98" i="5"/>
  <c r="K98" i="5"/>
  <c r="M98" i="5" s="1"/>
  <c r="L98" i="5"/>
  <c r="B99" i="5"/>
  <c r="K99" i="5"/>
  <c r="L99" i="5"/>
  <c r="B101" i="5"/>
  <c r="B102" i="5"/>
  <c r="B103" i="5"/>
  <c r="B105" i="5"/>
  <c r="C105" i="5"/>
  <c r="B106" i="5"/>
  <c r="B107" i="5"/>
  <c r="K107" i="5"/>
  <c r="L107" i="5"/>
  <c r="B108" i="5"/>
  <c r="K108" i="5"/>
  <c r="M108" i="5" s="1"/>
  <c r="L108" i="5"/>
  <c r="B109" i="5"/>
  <c r="K109" i="5"/>
  <c r="M109" i="5" s="1"/>
  <c r="L109" i="5"/>
  <c r="B111" i="5"/>
  <c r="B112" i="5"/>
  <c r="B113" i="5"/>
  <c r="A17" i="2"/>
  <c r="B115" i="5"/>
  <c r="C115" i="5"/>
  <c r="D17" i="2" s="1"/>
  <c r="B116" i="5"/>
  <c r="B117" i="5"/>
  <c r="K117" i="5"/>
  <c r="L117" i="5"/>
  <c r="M117" i="5"/>
  <c r="B118" i="5"/>
  <c r="K118" i="5"/>
  <c r="L118" i="5"/>
  <c r="M118" i="5" s="1"/>
  <c r="B119" i="5"/>
  <c r="K119" i="5"/>
  <c r="L119" i="5"/>
  <c r="B121" i="5"/>
  <c r="K116" i="5"/>
  <c r="K115" i="5" s="1"/>
  <c r="L115" i="5" s="1"/>
  <c r="B122" i="5"/>
  <c r="B123" i="5"/>
  <c r="A18" i="2"/>
  <c r="B125" i="5"/>
  <c r="M130" i="5" s="1"/>
  <c r="C125" i="5"/>
  <c r="B126" i="5"/>
  <c r="B127" i="5"/>
  <c r="K127" i="5"/>
  <c r="L127" i="5"/>
  <c r="M127" i="5" s="1"/>
  <c r="B128" i="5"/>
  <c r="K128" i="5"/>
  <c r="L128" i="5"/>
  <c r="M128" i="5" s="1"/>
  <c r="B129" i="5"/>
  <c r="K129" i="5"/>
  <c r="L129" i="5"/>
  <c r="B131" i="5"/>
  <c r="B132" i="5"/>
  <c r="B133" i="5"/>
  <c r="B135" i="5"/>
  <c r="K136" i="5" s="1"/>
  <c r="K135" i="5" s="1"/>
  <c r="E19" i="2" s="1"/>
  <c r="C135" i="5"/>
  <c r="D19" i="2" s="1"/>
  <c r="B136" i="5"/>
  <c r="B137" i="5"/>
  <c r="K137" i="5"/>
  <c r="M137" i="5" s="1"/>
  <c r="L137" i="5"/>
  <c r="B138" i="5"/>
  <c r="K138" i="5"/>
  <c r="L138" i="5"/>
  <c r="B139" i="5"/>
  <c r="K139" i="5"/>
  <c r="L139" i="5"/>
  <c r="B141" i="5"/>
  <c r="B142" i="5"/>
  <c r="B143" i="5"/>
  <c r="B145" i="5"/>
  <c r="M150" i="5" s="1"/>
  <c r="C145" i="5"/>
  <c r="D20" i="2" s="1"/>
  <c r="B146" i="5"/>
  <c r="B147" i="5"/>
  <c r="K147" i="5"/>
  <c r="L147" i="5"/>
  <c r="M147" i="5"/>
  <c r="K148" i="5"/>
  <c r="M148" i="5" s="1"/>
  <c r="L148" i="5"/>
  <c r="K149" i="5"/>
  <c r="M149" i="5" s="1"/>
  <c r="L149" i="5"/>
  <c r="B148" i="5"/>
  <c r="B149" i="5"/>
  <c r="B151" i="5"/>
  <c r="B152" i="5"/>
  <c r="L145" i="5" s="1"/>
  <c r="F20" i="2" s="1"/>
  <c r="B153" i="5"/>
  <c r="C9" i="45"/>
  <c r="K36" i="136" s="1"/>
  <c r="D14" i="45"/>
  <c r="L36" i="158"/>
  <c r="C19" i="45"/>
  <c r="K36" i="157" s="1"/>
  <c r="E19" i="45"/>
  <c r="M36" i="157"/>
  <c r="D19" i="45"/>
  <c r="L36" i="157" s="1"/>
  <c r="C24" i="45"/>
  <c r="K36" i="156"/>
  <c r="K38" i="156"/>
  <c r="D24" i="45"/>
  <c r="L36" i="156"/>
  <c r="L38" i="156"/>
  <c r="E24" i="45"/>
  <c r="M36" i="156" s="1"/>
  <c r="C29" i="45"/>
  <c r="K36" i="155"/>
  <c r="D29" i="45"/>
  <c r="L36" i="155" s="1"/>
  <c r="E29" i="45"/>
  <c r="M36" i="155"/>
  <c r="C34" i="45"/>
  <c r="K36" i="154" s="1"/>
  <c r="K38" i="154" s="1"/>
  <c r="D34" i="45"/>
  <c r="L36" i="154"/>
  <c r="E34" i="45"/>
  <c r="M36" i="154"/>
  <c r="M38" i="154"/>
  <c r="C39" i="45"/>
  <c r="K36" i="153"/>
  <c r="K38" i="153"/>
  <c r="D39" i="45"/>
  <c r="L36" i="153" s="1"/>
  <c r="C44" i="45"/>
  <c r="K36" i="152"/>
  <c r="D44" i="45"/>
  <c r="L36" i="152"/>
  <c r="E44" i="45"/>
  <c r="M36" i="152"/>
  <c r="C49" i="45"/>
  <c r="K36" i="151"/>
  <c r="D49" i="45"/>
  <c r="L36" i="151"/>
  <c r="E49" i="45"/>
  <c r="M36" i="151"/>
  <c r="M38" i="151"/>
  <c r="C54" i="45"/>
  <c r="K36" i="150"/>
  <c r="D54" i="45"/>
  <c r="L36" i="150" s="1"/>
  <c r="L38" i="150" s="1"/>
  <c r="E54" i="45"/>
  <c r="M36" i="150" s="1"/>
  <c r="M38" i="150" s="1"/>
  <c r="C59" i="45"/>
  <c r="K36" i="149"/>
  <c r="K36" i="160" s="1"/>
  <c r="D59" i="45"/>
  <c r="L36" i="149"/>
  <c r="L38" i="149"/>
  <c r="E59" i="45"/>
  <c r="M36" i="149" s="1"/>
  <c r="C64" i="45"/>
  <c r="K36" i="148" s="1"/>
  <c r="D64" i="45"/>
  <c r="L36" i="148"/>
  <c r="E64" i="45"/>
  <c r="M36" i="148" s="1"/>
  <c r="C69" i="45"/>
  <c r="K36" i="147"/>
  <c r="D69" i="45"/>
  <c r="L36" i="147"/>
  <c r="L38" i="147"/>
  <c r="E69" i="45"/>
  <c r="M36" i="147" s="1"/>
  <c r="M38" i="147" s="1"/>
  <c r="C74" i="45"/>
  <c r="K36" i="146"/>
  <c r="D74" i="45"/>
  <c r="L36" i="146"/>
  <c r="E74" i="45"/>
  <c r="M36" i="146"/>
  <c r="C79" i="45"/>
  <c r="K36" i="145"/>
  <c r="D79" i="45"/>
  <c r="L36" i="145"/>
  <c r="E79" i="45"/>
  <c r="M36" i="145"/>
  <c r="C84" i="45"/>
  <c r="K36" i="138"/>
  <c r="D84" i="45"/>
  <c r="L36" i="138"/>
  <c r="L38" i="138" s="1"/>
  <c r="E84" i="45"/>
  <c r="M36" i="138"/>
  <c r="M38" i="138"/>
  <c r="C89" i="45"/>
  <c r="K36" i="139" s="1"/>
  <c r="D89" i="45"/>
  <c r="L36" i="139"/>
  <c r="L38" i="139" s="1"/>
  <c r="E89" i="45"/>
  <c r="M36" i="139"/>
  <c r="C94" i="45"/>
  <c r="K36" i="140"/>
  <c r="K38" i="140"/>
  <c r="D94" i="45"/>
  <c r="L36" i="140" s="1"/>
  <c r="E94" i="45"/>
  <c r="M36" i="140" s="1"/>
  <c r="C99" i="45"/>
  <c r="K36" i="141"/>
  <c r="K38" i="141"/>
  <c r="D99" i="45"/>
  <c r="L36" i="141"/>
  <c r="L38" i="141"/>
  <c r="E99" i="45"/>
  <c r="M36" i="141" s="1"/>
  <c r="C104" i="45"/>
  <c r="K36" i="142" s="1"/>
  <c r="K38" i="142" s="1"/>
  <c r="D104" i="45"/>
  <c r="L36" i="142"/>
  <c r="L38" i="142"/>
  <c r="E104" i="45"/>
  <c r="M36" i="142"/>
  <c r="C109" i="45"/>
  <c r="K36" i="143" s="1"/>
  <c r="D109" i="45"/>
  <c r="L36" i="143"/>
  <c r="L38" i="143" s="1"/>
  <c r="E109" i="45"/>
  <c r="M36" i="143"/>
  <c r="C114" i="45"/>
  <c r="K36" i="144"/>
  <c r="K38" i="144"/>
  <c r="D114" i="45"/>
  <c r="L36" i="144"/>
  <c r="L38" i="144"/>
  <c r="E114" i="45"/>
  <c r="M36" i="144" s="1"/>
  <c r="M38" i="144" s="1"/>
  <c r="C116" i="45"/>
  <c r="D116" i="45"/>
  <c r="E116" i="45"/>
  <c r="C121" i="45"/>
  <c r="C122" i="45"/>
  <c r="D5" i="98"/>
  <c r="A17" i="98"/>
  <c r="A23" i="98"/>
  <c r="A25" i="98"/>
  <c r="B25" i="98"/>
  <c r="A26" i="98"/>
  <c r="B26" i="98"/>
  <c r="A27" i="98"/>
  <c r="B27" i="98"/>
  <c r="A28" i="98"/>
  <c r="B28" i="98"/>
  <c r="A29" i="98"/>
  <c r="B29" i="98"/>
  <c r="A30" i="98"/>
  <c r="B30" i="98"/>
  <c r="A31" i="98"/>
  <c r="B31" i="98"/>
  <c r="A32" i="98"/>
  <c r="B32" i="98"/>
  <c r="A33" i="98"/>
  <c r="B33" i="98"/>
  <c r="A34" i="98"/>
  <c r="B96" i="47"/>
  <c r="A35" i="98"/>
  <c r="A36" i="98"/>
  <c r="A37" i="98"/>
  <c r="C38" i="98"/>
  <c r="B126" i="47"/>
  <c r="C35" i="2" s="1"/>
  <c r="A38" i="98"/>
  <c r="A43" i="98"/>
  <c r="C43" i="98"/>
  <c r="D43" i="98"/>
  <c r="A45" i="98"/>
  <c r="A46" i="98"/>
  <c r="A47" i="98"/>
  <c r="A45" i="2" s="1"/>
  <c r="A48" i="98"/>
  <c r="A46" i="2" s="1"/>
  <c r="A49" i="98"/>
  <c r="A50" i="98"/>
  <c r="A48" i="2" s="1"/>
  <c r="C50" i="98"/>
  <c r="A52" i="98"/>
  <c r="A53" i="98"/>
  <c r="A54" i="98"/>
  <c r="A52" i="2" s="1"/>
  <c r="A55" i="98"/>
  <c r="C55" i="98"/>
  <c r="D55" i="98"/>
  <c r="C62" i="98"/>
  <c r="D62" i="98"/>
  <c r="A64" i="98"/>
  <c r="C12" i="61"/>
  <c r="A65" i="98"/>
  <c r="A66" i="98"/>
  <c r="A67" i="98"/>
  <c r="A68" i="98"/>
  <c r="A69" i="98"/>
  <c r="A70" i="98"/>
  <c r="A71" i="98"/>
  <c r="A72" i="98"/>
  <c r="A73" i="98"/>
  <c r="A74" i="98"/>
  <c r="A76" i="98"/>
  <c r="A77" i="98"/>
  <c r="A78" i="98"/>
  <c r="A79" i="98"/>
  <c r="A80" i="98"/>
  <c r="A81" i="98"/>
  <c r="A82" i="98"/>
  <c r="A83" i="98"/>
  <c r="A84" i="98"/>
  <c r="A85" i="98"/>
  <c r="A86" i="98"/>
  <c r="C86" i="98"/>
  <c r="D86" i="98"/>
  <c r="A88" i="98"/>
  <c r="A89" i="98"/>
  <c r="A90" i="98"/>
  <c r="A91" i="98"/>
  <c r="A92" i="98"/>
  <c r="A93" i="98"/>
  <c r="A94" i="98"/>
  <c r="A95" i="98"/>
  <c r="A96" i="98"/>
  <c r="A97" i="98"/>
  <c r="A98" i="98"/>
  <c r="C98" i="98"/>
  <c r="D98" i="98"/>
  <c r="A100" i="98"/>
  <c r="A101" i="98"/>
  <c r="A102" i="98"/>
  <c r="A103" i="98"/>
  <c r="A104" i="98"/>
  <c r="A105" i="98"/>
  <c r="A106" i="98"/>
  <c r="A107" i="98"/>
  <c r="A108" i="98"/>
  <c r="A109" i="98"/>
  <c r="A110" i="98"/>
  <c r="C110" i="98"/>
  <c r="D110" i="98"/>
  <c r="G5" i="60"/>
  <c r="A8" i="60"/>
  <c r="J10" i="60"/>
  <c r="K10" i="60"/>
  <c r="J11" i="60"/>
  <c r="K11" i="60"/>
  <c r="C12" i="60"/>
  <c r="J12" i="60" s="1"/>
  <c r="H12" i="60"/>
  <c r="J13" i="60"/>
  <c r="K13" i="60"/>
  <c r="E17" i="60"/>
  <c r="J15" i="60"/>
  <c r="K15" i="60"/>
  <c r="J16" i="60"/>
  <c r="K16" i="60"/>
  <c r="G17" i="60"/>
  <c r="A18" i="60"/>
  <c r="J18" i="60"/>
  <c r="K18" i="60"/>
  <c r="C22" i="60"/>
  <c r="J20" i="60"/>
  <c r="K20" i="60"/>
  <c r="J21" i="60"/>
  <c r="K21" i="60"/>
  <c r="H22" i="60"/>
  <c r="A23" i="60"/>
  <c r="J23" i="60"/>
  <c r="K23" i="60"/>
  <c r="J24" i="60"/>
  <c r="J25" i="60"/>
  <c r="K25" i="60"/>
  <c r="J26" i="60"/>
  <c r="K26" i="60"/>
  <c r="C27" i="60"/>
  <c r="D27" i="60"/>
  <c r="E27" i="60"/>
  <c r="G27" i="60"/>
  <c r="H27" i="60"/>
  <c r="I27" i="60"/>
  <c r="J28" i="60"/>
  <c r="K28" i="60"/>
  <c r="J29" i="60"/>
  <c r="K29" i="60"/>
  <c r="J30" i="60"/>
  <c r="K30" i="60"/>
  <c r="J31" i="60"/>
  <c r="K31" i="60"/>
  <c r="C32" i="60"/>
  <c r="J32" i="60" s="1"/>
  <c r="D32" i="60"/>
  <c r="E32" i="60"/>
  <c r="G32" i="60"/>
  <c r="K32" i="60" s="1"/>
  <c r="H32" i="60"/>
  <c r="I32" i="60"/>
  <c r="A33" i="60"/>
  <c r="J33" i="60"/>
  <c r="K33" i="60"/>
  <c r="J34" i="60"/>
  <c r="K34" i="60"/>
  <c r="J35" i="60"/>
  <c r="K35" i="60"/>
  <c r="J36" i="60"/>
  <c r="K36" i="60"/>
  <c r="C37" i="60"/>
  <c r="D37" i="60"/>
  <c r="E37" i="60"/>
  <c r="J37" i="60" s="1"/>
  <c r="G37" i="60"/>
  <c r="K37" i="60" s="1"/>
  <c r="H37" i="60"/>
  <c r="I37" i="60"/>
  <c r="A38" i="60"/>
  <c r="J38" i="60"/>
  <c r="K38" i="60"/>
  <c r="J39" i="60"/>
  <c r="K39" i="60"/>
  <c r="J40" i="60"/>
  <c r="K40" i="60"/>
  <c r="J41" i="60"/>
  <c r="K41" i="60"/>
  <c r="C42" i="60"/>
  <c r="D42" i="60"/>
  <c r="E42" i="60"/>
  <c r="J42" i="60"/>
  <c r="G42" i="60"/>
  <c r="H42" i="60"/>
  <c r="I42" i="60"/>
  <c r="K42" i="60"/>
  <c r="J43" i="60"/>
  <c r="K43" i="60"/>
  <c r="J44" i="60"/>
  <c r="K44" i="60"/>
  <c r="J45" i="60"/>
  <c r="K45" i="60"/>
  <c r="J46" i="60"/>
  <c r="K46" i="60"/>
  <c r="C47" i="60"/>
  <c r="D47" i="60"/>
  <c r="E47" i="60"/>
  <c r="G47" i="60"/>
  <c r="H47" i="60"/>
  <c r="I47" i="60"/>
  <c r="A48" i="60"/>
  <c r="J48" i="60"/>
  <c r="K48" i="60"/>
  <c r="J49" i="60"/>
  <c r="K49" i="60"/>
  <c r="J50" i="60"/>
  <c r="K50" i="60"/>
  <c r="J51" i="60"/>
  <c r="K51" i="60"/>
  <c r="C52" i="60"/>
  <c r="D52" i="60"/>
  <c r="E52" i="60"/>
  <c r="G52" i="60"/>
  <c r="H52" i="60"/>
  <c r="I52" i="60"/>
  <c r="A53" i="60"/>
  <c r="J53" i="60"/>
  <c r="K53" i="60"/>
  <c r="J54" i="60"/>
  <c r="K54" i="60"/>
  <c r="J55" i="60"/>
  <c r="K55" i="60"/>
  <c r="J56" i="60"/>
  <c r="K56" i="60"/>
  <c r="C57" i="60"/>
  <c r="D57" i="60"/>
  <c r="E57" i="60"/>
  <c r="J57" i="60" s="1"/>
  <c r="G57" i="60"/>
  <c r="H57" i="60"/>
  <c r="I57" i="60"/>
  <c r="K57" i="60"/>
  <c r="A58" i="60"/>
  <c r="J58" i="60"/>
  <c r="K58" i="60"/>
  <c r="J59" i="60"/>
  <c r="K59" i="60"/>
  <c r="J60" i="60"/>
  <c r="K60" i="60"/>
  <c r="J61" i="60"/>
  <c r="K61" i="60"/>
  <c r="C62" i="60"/>
  <c r="B116" i="147"/>
  <c r="D62" i="60"/>
  <c r="I119" i="147" s="1"/>
  <c r="E62" i="60"/>
  <c r="I129" i="147"/>
  <c r="G62" i="60"/>
  <c r="C116" i="147" s="1"/>
  <c r="H62" i="60"/>
  <c r="J119" i="147"/>
  <c r="J16" i="147" s="1"/>
  <c r="H18" i="123" s="1"/>
  <c r="I62" i="60"/>
  <c r="J129" i="147" s="1"/>
  <c r="J18" i="147" s="1"/>
  <c r="A63" i="60"/>
  <c r="J63" i="60"/>
  <c r="K63" i="60"/>
  <c r="J64" i="60"/>
  <c r="J65" i="60"/>
  <c r="K65" i="60"/>
  <c r="J66" i="60"/>
  <c r="K66" i="60"/>
  <c r="C67" i="60"/>
  <c r="D67" i="60"/>
  <c r="E67" i="60"/>
  <c r="G67" i="60"/>
  <c r="H67" i="60"/>
  <c r="A68" i="60"/>
  <c r="J68" i="60"/>
  <c r="K68" i="60"/>
  <c r="J69" i="60"/>
  <c r="J70" i="60"/>
  <c r="K70" i="60"/>
  <c r="J71" i="60"/>
  <c r="K71" i="60"/>
  <c r="C72" i="60"/>
  <c r="J72" i="60" s="1"/>
  <c r="D72" i="60"/>
  <c r="E72" i="60"/>
  <c r="G72" i="60"/>
  <c r="K72" i="60" s="1"/>
  <c r="H72" i="60"/>
  <c r="A73" i="60"/>
  <c r="J73" i="60"/>
  <c r="K73" i="60"/>
  <c r="J75" i="60"/>
  <c r="K75" i="60"/>
  <c r="J76" i="60"/>
  <c r="K76" i="60"/>
  <c r="D77" i="60"/>
  <c r="E77" i="60"/>
  <c r="H77" i="60"/>
  <c r="I77" i="60"/>
  <c r="A78" i="60"/>
  <c r="J78" i="60"/>
  <c r="K78" i="60"/>
  <c r="D12" i="122"/>
  <c r="J80" i="60"/>
  <c r="K80" i="60"/>
  <c r="J81" i="60"/>
  <c r="K81" i="60"/>
  <c r="E82" i="60"/>
  <c r="A83" i="60"/>
  <c r="J83" i="60"/>
  <c r="K83" i="60"/>
  <c r="J84" i="60"/>
  <c r="K84" i="60"/>
  <c r="J85" i="60"/>
  <c r="K85" i="60"/>
  <c r="J86" i="60"/>
  <c r="K86" i="60"/>
  <c r="C87" i="60"/>
  <c r="D87" i="60"/>
  <c r="E87" i="60"/>
  <c r="G87" i="60"/>
  <c r="H87" i="60"/>
  <c r="I87" i="60"/>
  <c r="A88" i="60"/>
  <c r="J88" i="60"/>
  <c r="K88" i="60"/>
  <c r="J89" i="60"/>
  <c r="K89" i="60"/>
  <c r="J90" i="60"/>
  <c r="K90" i="60"/>
  <c r="J91" i="60"/>
  <c r="K91" i="60"/>
  <c r="C92" i="60"/>
  <c r="D92" i="60"/>
  <c r="E92" i="60"/>
  <c r="G92" i="60"/>
  <c r="K92" i="60" s="1"/>
  <c r="H92" i="60"/>
  <c r="I92" i="60"/>
  <c r="J93" i="60"/>
  <c r="K93" i="60"/>
  <c r="J94" i="60"/>
  <c r="K94" i="60"/>
  <c r="J95" i="60"/>
  <c r="K95" i="60"/>
  <c r="J96" i="60"/>
  <c r="K96" i="60"/>
  <c r="C97" i="60"/>
  <c r="J97" i="60" s="1"/>
  <c r="D97" i="60"/>
  <c r="E97" i="60"/>
  <c r="G97" i="60"/>
  <c r="H97" i="60"/>
  <c r="I97" i="60"/>
  <c r="A98" i="60"/>
  <c r="J98" i="60"/>
  <c r="K98" i="60"/>
  <c r="J99" i="60"/>
  <c r="K99" i="60"/>
  <c r="J100" i="60"/>
  <c r="K100" i="60"/>
  <c r="J101" i="60"/>
  <c r="K101" i="60"/>
  <c r="C102" i="60"/>
  <c r="D102" i="60"/>
  <c r="E102" i="60"/>
  <c r="G102" i="60"/>
  <c r="H102" i="60"/>
  <c r="I102" i="60"/>
  <c r="A103" i="60"/>
  <c r="J103" i="60"/>
  <c r="K103" i="60"/>
  <c r="J104" i="60"/>
  <c r="K104" i="60"/>
  <c r="J105" i="60"/>
  <c r="K105" i="60"/>
  <c r="J106" i="60"/>
  <c r="K106" i="60"/>
  <c r="C107" i="60"/>
  <c r="D107" i="60"/>
  <c r="E107" i="60"/>
  <c r="G107" i="60"/>
  <c r="H107" i="60"/>
  <c r="I107" i="60"/>
  <c r="K107" i="60"/>
  <c r="J108" i="60"/>
  <c r="K108" i="60"/>
  <c r="J109" i="60"/>
  <c r="K109" i="60"/>
  <c r="J110" i="60"/>
  <c r="K110" i="60"/>
  <c r="J111" i="60"/>
  <c r="K111" i="60"/>
  <c r="C112" i="60"/>
  <c r="D112" i="60"/>
  <c r="E112" i="60"/>
  <c r="G112" i="60"/>
  <c r="H112" i="60"/>
  <c r="I112" i="60"/>
  <c r="K112" i="60"/>
  <c r="A113" i="60"/>
  <c r="J113" i="60"/>
  <c r="K113" i="60"/>
  <c r="J114" i="60"/>
  <c r="K114" i="60"/>
  <c r="J115" i="60"/>
  <c r="K115" i="60"/>
  <c r="J116" i="60"/>
  <c r="K116" i="60"/>
  <c r="C117" i="60"/>
  <c r="D117" i="60"/>
  <c r="E117" i="60"/>
  <c r="G117" i="60"/>
  <c r="H117" i="60"/>
  <c r="I117" i="60"/>
  <c r="K117" i="60"/>
  <c r="A6" i="105"/>
  <c r="A16" i="105"/>
  <c r="A21" i="105"/>
  <c r="A31" i="105"/>
  <c r="A46" i="105"/>
  <c r="B11" i="45"/>
  <c r="B16" i="45"/>
  <c r="B21" i="45"/>
  <c r="B73" i="60"/>
  <c r="A77" i="60"/>
  <c r="B93" i="60"/>
  <c r="A97" i="60"/>
  <c r="B98" i="60"/>
  <c r="A102" i="60" s="1"/>
  <c r="B5" i="35"/>
  <c r="B7" i="35"/>
  <c r="D1" i="54"/>
  <c r="D2" i="54"/>
  <c r="D3" i="54"/>
  <c r="D4" i="54"/>
  <c r="E4" i="54"/>
  <c r="A22" i="54"/>
  <c r="B40" i="54"/>
  <c r="D28" i="107"/>
  <c r="D43" i="54"/>
  <c r="C11" i="2"/>
  <c r="E12" i="60"/>
  <c r="C16" i="5"/>
  <c r="D7" i="2"/>
  <c r="D23" i="98"/>
  <c r="J74" i="60"/>
  <c r="C77" i="60"/>
  <c r="B68" i="60"/>
  <c r="A72" i="60"/>
  <c r="G22" i="60"/>
  <c r="K22" i="60" s="1"/>
  <c r="D38" i="98"/>
  <c r="C6" i="47"/>
  <c r="B66" i="45"/>
  <c r="M119" i="5"/>
  <c r="H82" i="60"/>
  <c r="C82" i="60"/>
  <c r="G12" i="60"/>
  <c r="C5" i="45"/>
  <c r="K24" i="60"/>
  <c r="E22" i="60"/>
  <c r="C74" i="98"/>
  <c r="D74" i="98"/>
  <c r="D12" i="61"/>
  <c r="F11" i="52"/>
  <c r="B16" i="105"/>
  <c r="A20" i="105" s="1"/>
  <c r="D12" i="60"/>
  <c r="J9" i="60"/>
  <c r="I22" i="60"/>
  <c r="K19" i="60"/>
  <c r="M30" i="47"/>
  <c r="M110" i="47"/>
  <c r="M10" i="47"/>
  <c r="M129" i="5"/>
  <c r="M28" i="5"/>
  <c r="D13" i="2"/>
  <c r="C39" i="2"/>
  <c r="K76" i="5"/>
  <c r="M31" i="49"/>
  <c r="D18" i="2"/>
  <c r="D16" i="2"/>
  <c r="M60" i="5"/>
  <c r="D8" i="2"/>
  <c r="J129" i="160"/>
  <c r="K52" i="60"/>
  <c r="J67" i="60"/>
  <c r="B11" i="105"/>
  <c r="A15" i="105"/>
  <c r="B13" i="60"/>
  <c r="A17" i="60"/>
  <c r="B71" i="45"/>
  <c r="K10" i="96"/>
  <c r="C12" i="2"/>
  <c r="D41" i="61"/>
  <c r="D26" i="61"/>
  <c r="D11" i="61"/>
  <c r="D56" i="61"/>
  <c r="D5" i="61"/>
  <c r="B106" i="2"/>
  <c r="B102" i="2"/>
  <c r="D100" i="2"/>
  <c r="D88" i="2"/>
  <c r="C82" i="2"/>
  <c r="D79" i="2"/>
  <c r="C78" i="2"/>
  <c r="C77" i="2"/>
  <c r="D69" i="2"/>
  <c r="D71" i="2" s="1"/>
  <c r="B67" i="2"/>
  <c r="B103" i="2"/>
  <c r="C92" i="2"/>
  <c r="B91" i="2"/>
  <c r="D89" i="2"/>
  <c r="B87" i="2"/>
  <c r="D85" i="2"/>
  <c r="D80" i="2"/>
  <c r="D70" i="2"/>
  <c r="D66" i="2"/>
  <c r="B64" i="2"/>
  <c r="D62" i="2"/>
  <c r="C105" i="2"/>
  <c r="B104" i="2"/>
  <c r="D102" i="2"/>
  <c r="D98" i="2"/>
  <c r="B92" i="2"/>
  <c r="D86" i="2"/>
  <c r="C80" i="2"/>
  <c r="B79" i="2"/>
  <c r="B74" i="2"/>
  <c r="C66" i="2"/>
  <c r="C62" i="2"/>
  <c r="C61" i="2"/>
  <c r="C106" i="2"/>
  <c r="B101" i="2"/>
  <c r="B93" i="2"/>
  <c r="B89" i="2"/>
  <c r="B85" i="2"/>
  <c r="B80" i="2"/>
  <c r="C76" i="2"/>
  <c r="B75" i="2"/>
  <c r="B70" i="2"/>
  <c r="D68" i="2"/>
  <c r="D64" i="2"/>
  <c r="A58" i="2"/>
  <c r="C5" i="49"/>
  <c r="D4" i="107"/>
  <c r="D18" i="107" s="1"/>
  <c r="A50" i="2"/>
  <c r="A43" i="2"/>
  <c r="A53" i="2"/>
  <c r="A51" i="2"/>
  <c r="A47" i="2"/>
  <c r="A44" i="2"/>
  <c r="D32" i="2"/>
  <c r="D26" i="2"/>
  <c r="M41" i="47"/>
  <c r="M101" i="47"/>
  <c r="M121" i="47"/>
  <c r="D31" i="2"/>
  <c r="D29" i="2"/>
  <c r="C31" i="2"/>
  <c r="D25" i="2"/>
  <c r="C6" i="2"/>
  <c r="M11" i="5"/>
  <c r="C5" i="106"/>
  <c r="C5" i="5"/>
  <c r="C5" i="47"/>
  <c r="J7" i="136"/>
  <c r="I35" i="164" s="1"/>
  <c r="B5" i="136"/>
  <c r="I40" i="136" s="1"/>
  <c r="J5" i="136"/>
  <c r="N34" i="122" s="1"/>
  <c r="F5" i="136"/>
  <c r="M34" i="122" s="1"/>
  <c r="F7" i="136"/>
  <c r="M36" i="122" s="1"/>
  <c r="B7" i="136"/>
  <c r="I108" i="136" s="1"/>
  <c r="B18" i="60"/>
  <c r="A22" i="60"/>
  <c r="A27" i="60"/>
  <c r="B96" i="45"/>
  <c r="B8" i="35"/>
  <c r="G11" i="52"/>
  <c r="F14" i="131"/>
  <c r="D87" i="2"/>
  <c r="B77" i="2"/>
  <c r="H10" i="52"/>
  <c r="C65" i="2"/>
  <c r="C38" i="2"/>
  <c r="M38" i="156"/>
  <c r="L10" i="96"/>
  <c r="F3" i="134"/>
  <c r="K3" i="123"/>
  <c r="K10" i="149"/>
  <c r="D111" i="149" s="1"/>
  <c r="K111" i="149" s="1"/>
  <c r="K123" i="149" s="1"/>
  <c r="K135" i="149" s="1"/>
  <c r="D77" i="149"/>
  <c r="K77" i="149" s="1"/>
  <c r="K89" i="149" s="1"/>
  <c r="K101" i="149" s="1"/>
  <c r="K10" i="152"/>
  <c r="D111" i="152" s="1"/>
  <c r="K111" i="152" s="1"/>
  <c r="K10" i="144"/>
  <c r="K10" i="153"/>
  <c r="K10" i="138"/>
  <c r="K10" i="139"/>
  <c r="K10" i="155"/>
  <c r="K10" i="140"/>
  <c r="K10" i="156"/>
  <c r="K10" i="143"/>
  <c r="K10" i="136"/>
  <c r="O3" i="123"/>
  <c r="L10" i="160"/>
  <c r="L10" i="138"/>
  <c r="L10" i="158"/>
  <c r="L10" i="146"/>
  <c r="L10" i="141"/>
  <c r="L10" i="148"/>
  <c r="L10" i="145"/>
  <c r="L10" i="147"/>
  <c r="E77" i="147" s="1"/>
  <c r="L10" i="136"/>
  <c r="E3" i="135"/>
  <c r="F3" i="131"/>
  <c r="G3" i="52"/>
  <c r="F3" i="52"/>
  <c r="A33" i="157"/>
  <c r="A33" i="153"/>
  <c r="A33" i="149"/>
  <c r="A33" i="145"/>
  <c r="A33" i="141"/>
  <c r="A33" i="156"/>
  <c r="A33" i="152"/>
  <c r="A33" i="148"/>
  <c r="A33" i="138"/>
  <c r="A33" i="142"/>
  <c r="A33" i="136"/>
  <c r="A33" i="155"/>
  <c r="A33" i="151"/>
  <c r="A33" i="147"/>
  <c r="A33" i="139"/>
  <c r="A33" i="143"/>
  <c r="A33" i="158"/>
  <c r="A33" i="154"/>
  <c r="A33" i="150"/>
  <c r="A33" i="146"/>
  <c r="A33" i="140"/>
  <c r="A33" i="144"/>
  <c r="A37" i="157"/>
  <c r="A37" i="153"/>
  <c r="A37" i="149"/>
  <c r="A37" i="145"/>
  <c r="A37" i="141"/>
  <c r="A37" i="156"/>
  <c r="A37" i="152"/>
  <c r="A37" i="148"/>
  <c r="A37" i="138"/>
  <c r="A37" i="142"/>
  <c r="A37" i="136"/>
  <c r="A37" i="155"/>
  <c r="A37" i="151"/>
  <c r="A37" i="147"/>
  <c r="A37" i="139"/>
  <c r="A37" i="143"/>
  <c r="A37" i="158"/>
  <c r="A37" i="154"/>
  <c r="A37" i="150"/>
  <c r="A37" i="146"/>
  <c r="A37" i="140"/>
  <c r="A37" i="144"/>
  <c r="J2" i="136"/>
  <c r="C5" i="122"/>
  <c r="D16" i="122"/>
  <c r="D33" i="122"/>
  <c r="J112" i="60"/>
  <c r="K62" i="60"/>
  <c r="M80" i="47"/>
  <c r="M82" i="47" s="1"/>
  <c r="B91" i="45"/>
  <c r="L35" i="5"/>
  <c r="M35" i="5" s="1"/>
  <c r="G9" i="2" s="1"/>
  <c r="C30" i="2"/>
  <c r="C26" i="2"/>
  <c r="K46" i="47"/>
  <c r="D7" i="61"/>
  <c r="D11" i="131" s="1"/>
  <c r="D73" i="2"/>
  <c r="F95" i="2"/>
  <c r="E83" i="2"/>
  <c r="F59" i="2"/>
  <c r="C14" i="122"/>
  <c r="D100" i="122"/>
  <c r="B96" i="122"/>
  <c r="C121" i="122"/>
  <c r="B122" i="122"/>
  <c r="D186" i="122"/>
  <c r="B83" i="122"/>
  <c r="D311" i="122"/>
  <c r="D263" i="122"/>
  <c r="D23" i="122"/>
  <c r="B116" i="122"/>
  <c r="D115" i="122"/>
  <c r="C22" i="122"/>
  <c r="B123" i="122"/>
  <c r="C44" i="122"/>
  <c r="D140" i="122"/>
  <c r="C114" i="122"/>
  <c r="B48" i="122"/>
  <c r="D309" i="122"/>
  <c r="D72" i="122"/>
  <c r="C13" i="122"/>
  <c r="D197" i="122"/>
  <c r="B20" i="122"/>
  <c r="C52" i="122"/>
  <c r="C66" i="122"/>
  <c r="D280" i="122"/>
  <c r="B120" i="122"/>
  <c r="D225" i="122"/>
  <c r="B26" i="122"/>
  <c r="B24" i="122"/>
  <c r="D312" i="122"/>
  <c r="D51" i="122"/>
  <c r="D133" i="122"/>
  <c r="C56" i="122"/>
  <c r="B28" i="122"/>
  <c r="D335" i="122"/>
  <c r="D126" i="122"/>
  <c r="B10" i="122"/>
  <c r="D43" i="122"/>
  <c r="C99" i="122"/>
  <c r="D323" i="122"/>
  <c r="B142" i="122"/>
  <c r="D171" i="122"/>
  <c r="D170" i="122"/>
  <c r="D76" i="122"/>
  <c r="D330" i="122"/>
  <c r="D272" i="122"/>
  <c r="D147" i="122"/>
  <c r="C118" i="122"/>
  <c r="C131" i="122"/>
  <c r="D112" i="122"/>
  <c r="D184" i="122"/>
  <c r="C129" i="122"/>
  <c r="D5" i="122"/>
  <c r="B68" i="122"/>
  <c r="C130" i="122"/>
  <c r="D179" i="122"/>
  <c r="C120" i="122"/>
  <c r="E76" i="122"/>
  <c r="B58" i="122"/>
  <c r="C107" i="122"/>
  <c r="D289" i="122"/>
  <c r="B36" i="122"/>
  <c r="D246" i="122"/>
  <c r="D26" i="122"/>
  <c r="C344" i="122"/>
  <c r="C161" i="122"/>
  <c r="C184" i="122"/>
  <c r="B9" i="122"/>
  <c r="D74" i="122"/>
  <c r="D154" i="122"/>
  <c r="D163" i="122"/>
  <c r="D21" i="122"/>
  <c r="D190" i="122"/>
  <c r="B90" i="122"/>
  <c r="C80" i="122"/>
  <c r="D283" i="122"/>
  <c r="E115" i="122"/>
  <c r="C115" i="122"/>
  <c r="B80" i="122"/>
  <c r="C112" i="122"/>
  <c r="D34" i="122"/>
  <c r="D192" i="122"/>
  <c r="B104" i="122"/>
  <c r="D240" i="122"/>
  <c r="B129" i="122"/>
  <c r="B35" i="122"/>
  <c r="D343" i="122"/>
  <c r="E107" i="122"/>
  <c r="D251" i="122"/>
  <c r="D68" i="122"/>
  <c r="E47" i="122"/>
  <c r="D11" i="122"/>
  <c r="D333" i="122"/>
  <c r="C126" i="122"/>
  <c r="D56" i="122"/>
  <c r="D341" i="122"/>
  <c r="E34" i="122"/>
  <c r="D35" i="122"/>
  <c r="D107" i="122"/>
  <c r="D60" i="122"/>
  <c r="D185" i="122"/>
  <c r="D257" i="122"/>
  <c r="D180" i="122"/>
  <c r="D317" i="122"/>
  <c r="D255" i="122"/>
  <c r="E133" i="122"/>
  <c r="D300" i="122"/>
  <c r="D128" i="122"/>
  <c r="D25" i="122"/>
  <c r="D260" i="122"/>
  <c r="E96" i="122"/>
  <c r="C100" i="122"/>
  <c r="B13" i="122"/>
  <c r="D285" i="122"/>
  <c r="D291" i="122"/>
  <c r="B130" i="122"/>
  <c r="D200" i="122"/>
  <c r="D266" i="122"/>
  <c r="D138" i="122"/>
  <c r="D199" i="122"/>
  <c r="D224" i="122"/>
  <c r="C72" i="122"/>
  <c r="D119" i="122"/>
  <c r="D27" i="122"/>
  <c r="B52" i="122"/>
  <c r="D313" i="122"/>
  <c r="D338" i="122"/>
  <c r="E102" i="122"/>
  <c r="D292" i="122"/>
  <c r="D269" i="122"/>
  <c r="C124" i="122"/>
  <c r="D279" i="122"/>
  <c r="C110" i="122"/>
  <c r="D15" i="122"/>
  <c r="D242" i="122"/>
  <c r="B91" i="122"/>
  <c r="D10" i="122"/>
  <c r="B106" i="122"/>
  <c r="D258" i="122"/>
  <c r="D306" i="122"/>
  <c r="D143" i="122"/>
  <c r="C185" i="122"/>
  <c r="B131" i="122"/>
  <c r="D307" i="122"/>
  <c r="C94" i="122"/>
  <c r="D161" i="122"/>
  <c r="B98" i="122"/>
  <c r="D9" i="122"/>
  <c r="D176" i="122"/>
  <c r="D299" i="122"/>
  <c r="D187" i="122"/>
  <c r="D188" i="122"/>
  <c r="D7" i="122"/>
  <c r="B133" i="122"/>
  <c r="D256" i="122"/>
  <c r="D304" i="122"/>
  <c r="C50" i="122"/>
  <c r="C31" i="122"/>
  <c r="D198" i="122"/>
  <c r="E127" i="122"/>
  <c r="D14" i="122"/>
  <c r="B125" i="122"/>
  <c r="D254" i="122"/>
  <c r="B21" i="122"/>
  <c r="E126" i="122"/>
  <c r="B87" i="122"/>
  <c r="D337" i="122"/>
  <c r="D270" i="122"/>
  <c r="D24" i="122"/>
  <c r="D94" i="122"/>
  <c r="D310" i="122"/>
  <c r="D125" i="122"/>
  <c r="E33" i="122"/>
  <c r="C119" i="122"/>
  <c r="C34" i="122"/>
  <c r="D264" i="122"/>
  <c r="E104" i="122"/>
  <c r="D90" i="122"/>
  <c r="C82" i="122"/>
  <c r="D322" i="122"/>
  <c r="D327" i="122"/>
  <c r="D165" i="122"/>
  <c r="E120" i="122"/>
  <c r="B55" i="122"/>
  <c r="B86" i="122"/>
  <c r="B103" i="122"/>
  <c r="B126" i="122"/>
  <c r="C32" i="122"/>
  <c r="B112" i="122"/>
  <c r="B124" i="122"/>
  <c r="B94" i="122"/>
  <c r="E110" i="122"/>
  <c r="D114" i="122"/>
  <c r="C23" i="122"/>
  <c r="D259" i="122"/>
  <c r="D332" i="122"/>
  <c r="D144" i="122"/>
  <c r="B74" i="122"/>
  <c r="D195" i="122"/>
  <c r="B82" i="122"/>
  <c r="D106" i="122"/>
  <c r="D203" i="122"/>
  <c r="C132" i="122"/>
  <c r="C38" i="122"/>
  <c r="D59" i="122"/>
  <c r="B115" i="122"/>
  <c r="B113" i="60"/>
  <c r="A117" i="60" s="1"/>
  <c r="B21" i="105"/>
  <c r="A25" i="105"/>
  <c r="B111" i="45"/>
  <c r="G107" i="2"/>
  <c r="G95" i="2"/>
  <c r="F71" i="2"/>
  <c r="G59" i="2"/>
  <c r="M21" i="49"/>
  <c r="K117" i="47"/>
  <c r="K116" i="47"/>
  <c r="E34" i="2"/>
  <c r="C34" i="2"/>
  <c r="K66" i="5"/>
  <c r="K65" i="5" s="1"/>
  <c r="M81" i="47"/>
  <c r="C9" i="2"/>
  <c r="B66" i="122"/>
  <c r="D23" i="2"/>
  <c r="D319" i="122"/>
  <c r="D201" i="122"/>
  <c r="D273" i="122"/>
  <c r="E100" i="122"/>
  <c r="B100" i="122"/>
  <c r="B76" i="122"/>
  <c r="D282" i="122"/>
  <c r="D17" i="122"/>
  <c r="D296" i="122"/>
  <c r="D274" i="122"/>
  <c r="C70" i="122"/>
  <c r="D96" i="122"/>
  <c r="D340" i="122"/>
  <c r="B72" i="122"/>
  <c r="B110" i="122"/>
  <c r="K17" i="47"/>
  <c r="K16" i="47"/>
  <c r="M21" i="47"/>
  <c r="I72" i="60"/>
  <c r="K69" i="60"/>
  <c r="C17" i="60"/>
  <c r="C119" i="60" s="1"/>
  <c r="C14" i="45"/>
  <c r="K36" i="158"/>
  <c r="D9" i="45"/>
  <c r="L36" i="136"/>
  <c r="D342" i="122"/>
  <c r="B108" i="122"/>
  <c r="J79" i="60"/>
  <c r="K64" i="60"/>
  <c r="I67" i="60"/>
  <c r="H17" i="60"/>
  <c r="B63" i="60"/>
  <c r="A67" i="60"/>
  <c r="B61" i="45"/>
  <c r="G82" i="60"/>
  <c r="K74" i="60"/>
  <c r="G77" i="60"/>
  <c r="K77" i="60" s="1"/>
  <c r="C23" i="98"/>
  <c r="C112" i="98" s="1"/>
  <c r="C117" i="98" s="1"/>
  <c r="B95" i="5"/>
  <c r="M120" i="5"/>
  <c r="M121" i="5"/>
  <c r="K123" i="5" s="1"/>
  <c r="C17" i="2"/>
  <c r="C75" i="2"/>
  <c r="C3" i="2"/>
  <c r="E9" i="45"/>
  <c r="M36" i="136"/>
  <c r="M38" i="136"/>
  <c r="D50" i="98"/>
  <c r="D46" i="2"/>
  <c r="D11" i="107"/>
  <c r="D97" i="2"/>
  <c r="D302" i="122"/>
  <c r="D42" i="122"/>
  <c r="D318" i="122"/>
  <c r="D305" i="122"/>
  <c r="B101" i="45"/>
  <c r="M49" i="47"/>
  <c r="M52" i="47" s="1"/>
  <c r="C97" i="2"/>
  <c r="B103" i="60"/>
  <c r="A107" i="60"/>
  <c r="J62" i="60"/>
  <c r="C13" i="2"/>
  <c r="M67" i="5"/>
  <c r="C23" i="2"/>
  <c r="M20" i="49"/>
  <c r="B23" i="60"/>
  <c r="M90" i="5"/>
  <c r="M91" i="5" s="1"/>
  <c r="K93" i="5" s="1"/>
  <c r="M11" i="49"/>
  <c r="G71" i="2"/>
  <c r="E107" i="2"/>
  <c r="E59" i="2"/>
  <c r="K106" i="47"/>
  <c r="K17" i="163"/>
  <c r="J17" i="163" s="1"/>
  <c r="L55" i="5"/>
  <c r="D77" i="140"/>
  <c r="K77" i="140" s="1"/>
  <c r="K89" i="140" s="1"/>
  <c r="K101" i="140" s="1"/>
  <c r="D43" i="153"/>
  <c r="K43" i="153" s="1"/>
  <c r="K55" i="153" s="1"/>
  <c r="K67" i="153" s="1"/>
  <c r="D77" i="153"/>
  <c r="K77" i="153" s="1"/>
  <c r="K89" i="153" s="1"/>
  <c r="K101" i="153"/>
  <c r="L77" i="147"/>
  <c r="L89" i="147"/>
  <c r="L101" i="147" s="1"/>
  <c r="D111" i="144"/>
  <c r="K111" i="144" s="1"/>
  <c r="K123" i="144" s="1"/>
  <c r="K135" i="144"/>
  <c r="D111" i="143"/>
  <c r="K111" i="143"/>
  <c r="K123" i="143" s="1"/>
  <c r="K135" i="143" s="1"/>
  <c r="D77" i="143"/>
  <c r="K77" i="143" s="1"/>
  <c r="K89" i="143" s="1"/>
  <c r="K101" i="143" s="1"/>
  <c r="D43" i="143"/>
  <c r="K43" i="143"/>
  <c r="K55" i="143" s="1"/>
  <c r="K67" i="143" s="1"/>
  <c r="K23" i="143"/>
  <c r="D77" i="152"/>
  <c r="K77" i="152" s="1"/>
  <c r="K89" i="152" s="1"/>
  <c r="K101" i="152" s="1"/>
  <c r="D43" i="152"/>
  <c r="K43" i="152" s="1"/>
  <c r="K55" i="152" s="1"/>
  <c r="K67" i="152"/>
  <c r="K23" i="152"/>
  <c r="K123" i="152"/>
  <c r="K135" i="152"/>
  <c r="D43" i="155"/>
  <c r="K43" i="155" s="1"/>
  <c r="K55" i="155" s="1"/>
  <c r="K67" i="155" s="1"/>
  <c r="D77" i="155"/>
  <c r="K77" i="155" s="1"/>
  <c r="K89" i="155" s="1"/>
  <c r="K101" i="155" s="1"/>
  <c r="D111" i="155"/>
  <c r="K111" i="155" s="1"/>
  <c r="K123" i="155" s="1"/>
  <c r="K135" i="155"/>
  <c r="K23" i="155"/>
  <c r="E77" i="148"/>
  <c r="L77" i="148" s="1"/>
  <c r="L89" i="148" s="1"/>
  <c r="L101" i="148" s="1"/>
  <c r="L23" i="158"/>
  <c r="K23" i="149"/>
  <c r="I137" i="138"/>
  <c r="B137" i="138"/>
  <c r="Q96" i="122" s="1"/>
  <c r="D116" i="138"/>
  <c r="I14" i="138"/>
  <c r="I137" i="148"/>
  <c r="B137" i="148"/>
  <c r="Q80" i="122" s="1"/>
  <c r="D116" i="148"/>
  <c r="I14" i="148"/>
  <c r="I137" i="146"/>
  <c r="B137" i="146"/>
  <c r="L87" i="164"/>
  <c r="I14" i="146"/>
  <c r="C19" i="113" s="1"/>
  <c r="D116" i="146"/>
  <c r="I137" i="140"/>
  <c r="B137" i="140"/>
  <c r="D116" i="140"/>
  <c r="I137" i="154"/>
  <c r="I14" i="154"/>
  <c r="B137" i="154"/>
  <c r="D116" i="154"/>
  <c r="I14" i="144"/>
  <c r="I137" i="144"/>
  <c r="AE120" i="122"/>
  <c r="B137" i="144"/>
  <c r="Q120" i="122" s="1"/>
  <c r="D116" i="144"/>
  <c r="D136" i="144" s="1"/>
  <c r="I137" i="141"/>
  <c r="D116" i="141"/>
  <c r="K137" i="141" s="1"/>
  <c r="B137" i="141"/>
  <c r="I14" i="141"/>
  <c r="I137" i="139"/>
  <c r="B137" i="139"/>
  <c r="L99" i="164" s="1"/>
  <c r="S99" i="164" s="1"/>
  <c r="Q100" i="122"/>
  <c r="I14" i="139"/>
  <c r="D116" i="139"/>
  <c r="I137" i="155"/>
  <c r="B137" i="155"/>
  <c r="D116" i="155"/>
  <c r="I14" i="155"/>
  <c r="C10" i="113"/>
  <c r="D29" i="134" s="1"/>
  <c r="I137" i="145"/>
  <c r="B137" i="145"/>
  <c r="L91" i="164"/>
  <c r="D116" i="145"/>
  <c r="I137" i="153"/>
  <c r="B137" i="153"/>
  <c r="L59" i="164"/>
  <c r="D116" i="153"/>
  <c r="I14" i="153"/>
  <c r="I137" i="151"/>
  <c r="I14" i="151"/>
  <c r="I20" i="151"/>
  <c r="D116" i="151"/>
  <c r="B137" i="151"/>
  <c r="I137" i="143"/>
  <c r="Z115" i="164" s="1"/>
  <c r="S115" i="164" s="1"/>
  <c r="B137" i="143"/>
  <c r="L115" i="164" s="1"/>
  <c r="I14" i="143"/>
  <c r="D116" i="143"/>
  <c r="I137" i="152"/>
  <c r="Z63" i="164" s="1"/>
  <c r="S63" i="164" s="1"/>
  <c r="B137" i="152"/>
  <c r="Q64" i="122"/>
  <c r="D116" i="152"/>
  <c r="I14" i="152"/>
  <c r="C13" i="113" s="1"/>
  <c r="I14" i="150"/>
  <c r="B137" i="150"/>
  <c r="L71" i="164"/>
  <c r="I137" i="150"/>
  <c r="Z71" i="164" s="1"/>
  <c r="S71" i="164" s="1"/>
  <c r="D116" i="150"/>
  <c r="I137" i="149"/>
  <c r="B137" i="149"/>
  <c r="Q76" i="122"/>
  <c r="I14" i="149"/>
  <c r="D116" i="149"/>
  <c r="B137" i="147"/>
  <c r="Q84" i="122" s="1"/>
  <c r="L83" i="164"/>
  <c r="I137" i="142"/>
  <c r="B137" i="142"/>
  <c r="D116" i="142"/>
  <c r="D136" i="142" s="1"/>
  <c r="I14" i="142"/>
  <c r="C25" i="113"/>
  <c r="I14" i="157"/>
  <c r="C8" i="113" s="1"/>
  <c r="B137" i="157"/>
  <c r="D116" i="157"/>
  <c r="I137" i="157"/>
  <c r="Z43" i="164" s="1"/>
  <c r="I137" i="156"/>
  <c r="D116" i="156"/>
  <c r="E116" i="156"/>
  <c r="I14" i="156"/>
  <c r="B137" i="156"/>
  <c r="Q48" i="122"/>
  <c r="E5" i="122"/>
  <c r="D169" i="122"/>
  <c r="D177" i="122"/>
  <c r="A36" i="122"/>
  <c r="A30" i="122"/>
  <c r="A34" i="122"/>
  <c r="A21" i="122"/>
  <c r="A42" i="122"/>
  <c r="A6" i="122"/>
  <c r="B186" i="122"/>
  <c r="B197" i="122"/>
  <c r="B184" i="122"/>
  <c r="E14" i="122"/>
  <c r="C11" i="122"/>
  <c r="E38" i="122"/>
  <c r="B155" i="122"/>
  <c r="B188" i="122"/>
  <c r="B181" i="122"/>
  <c r="B169" i="122"/>
  <c r="B166" i="122"/>
  <c r="B177" i="122"/>
  <c r="B218" i="122"/>
  <c r="B11" i="122"/>
  <c r="D211" i="122"/>
  <c r="D245" i="122"/>
  <c r="E112" i="122"/>
  <c r="C175" i="122"/>
  <c r="E48" i="122"/>
  <c r="D241" i="122"/>
  <c r="B190" i="122"/>
  <c r="C233" i="122"/>
  <c r="C30" i="122"/>
  <c r="E94" i="122"/>
  <c r="C153" i="122"/>
  <c r="B30" i="122"/>
  <c r="C224" i="122"/>
  <c r="B62" i="122"/>
  <c r="C191" i="122"/>
  <c r="B38" i="122"/>
  <c r="D219" i="122"/>
  <c r="D174" i="122"/>
  <c r="C194" i="122"/>
  <c r="C171" i="122"/>
  <c r="C189" i="122"/>
  <c r="B223" i="122"/>
  <c r="D286" i="122"/>
  <c r="B67" i="122"/>
  <c r="B170" i="122"/>
  <c r="C290" i="122"/>
  <c r="C16" i="122"/>
  <c r="E103" i="122"/>
  <c r="C192" i="122"/>
  <c r="E185" i="122"/>
  <c r="C219" i="122"/>
  <c r="E132" i="122"/>
  <c r="B156" i="122"/>
  <c r="B139" i="122"/>
  <c r="B225" i="122"/>
  <c r="C25" i="122"/>
  <c r="D229" i="122"/>
  <c r="D215" i="122"/>
  <c r="B213" i="122"/>
  <c r="C59" i="122"/>
  <c r="E21" i="122"/>
  <c r="C145" i="122"/>
  <c r="E30" i="122"/>
  <c r="E123" i="122"/>
  <c r="E129" i="122"/>
  <c r="E13" i="122"/>
  <c r="B107" i="122"/>
  <c r="C202" i="122"/>
  <c r="C214" i="122"/>
  <c r="C29" i="122"/>
  <c r="D247" i="122"/>
  <c r="E31" i="122"/>
  <c r="B78" i="122"/>
  <c r="D142" i="122"/>
  <c r="D91" i="122"/>
  <c r="B31" i="122"/>
  <c r="B23" i="122"/>
  <c r="D235" i="122"/>
  <c r="B212" i="122"/>
  <c r="D6" i="122"/>
  <c r="C176" i="122"/>
  <c r="C36" i="122"/>
  <c r="C151" i="122"/>
  <c r="B51" i="122"/>
  <c r="C55" i="122"/>
  <c r="C21" i="122"/>
  <c r="C102" i="122"/>
  <c r="D29" i="122"/>
  <c r="E11" i="122"/>
  <c r="E27" i="122"/>
  <c r="C76" i="122"/>
  <c r="C43" i="122"/>
  <c r="D150" i="122"/>
  <c r="D164" i="122"/>
  <c r="E52" i="122"/>
  <c r="E55" i="122"/>
  <c r="D221" i="122"/>
  <c r="D148" i="122"/>
  <c r="E108" i="122"/>
  <c r="E62" i="122"/>
  <c r="D153" i="122"/>
  <c r="D145" i="122"/>
  <c r="D216" i="122"/>
  <c r="C20" i="122"/>
  <c r="D79" i="122"/>
  <c r="C116" i="122"/>
  <c r="C54" i="122"/>
  <c r="D132" i="122"/>
  <c r="B150" i="122"/>
  <c r="E87" i="122"/>
  <c r="E79" i="122"/>
  <c r="E72" i="122"/>
  <c r="D139" i="122"/>
  <c r="D210" i="122"/>
  <c r="D86" i="122"/>
  <c r="D217" i="122"/>
  <c r="D146" i="122"/>
  <c r="D47" i="122"/>
  <c r="B84" i="122"/>
  <c r="C28" i="122"/>
  <c r="E35" i="122"/>
  <c r="B5" i="122"/>
  <c r="B32" i="122"/>
  <c r="D13" i="122"/>
  <c r="D244" i="122"/>
  <c r="C96" i="122"/>
  <c r="C170" i="122"/>
  <c r="C27" i="122"/>
  <c r="D213" i="122"/>
  <c r="B34" i="122"/>
  <c r="E194" i="122"/>
  <c r="C79" i="122"/>
  <c r="C74" i="122"/>
  <c r="E74" i="122"/>
  <c r="D44" i="122"/>
  <c r="C86" i="122"/>
  <c r="C339" i="122"/>
  <c r="E86" i="122"/>
  <c r="D122" i="122"/>
  <c r="E122" i="122"/>
  <c r="D75" i="122"/>
  <c r="C8" i="122"/>
  <c r="E153" i="122"/>
  <c r="B228" i="122"/>
  <c r="E18" i="122"/>
  <c r="B18" i="122"/>
  <c r="C98" i="122"/>
  <c r="B216" i="122"/>
  <c r="D22" i="122"/>
  <c r="D130" i="122"/>
  <c r="E130" i="122"/>
  <c r="B22" i="122"/>
  <c r="E22" i="122"/>
  <c r="C268" i="122"/>
  <c r="C15" i="122"/>
  <c r="E15" i="122"/>
  <c r="C51" i="122"/>
  <c r="E51" i="122"/>
  <c r="D252" i="122"/>
  <c r="E98" i="122"/>
  <c r="D62" i="122"/>
  <c r="E44" i="122"/>
  <c r="B44" i="122"/>
  <c r="D151" i="122"/>
  <c r="D222" i="122"/>
  <c r="D339" i="122"/>
  <c r="B27" i="122"/>
  <c r="C58" i="122"/>
  <c r="B29" i="122"/>
  <c r="E29" i="122"/>
  <c r="C123" i="122"/>
  <c r="B121" i="122"/>
  <c r="E121" i="122"/>
  <c r="C106" i="122"/>
  <c r="D80" i="122"/>
  <c r="E80" i="122"/>
  <c r="D103" i="122"/>
  <c r="D55" i="122"/>
  <c r="D31" i="122"/>
  <c r="B16" i="122"/>
  <c r="E16" i="122"/>
  <c r="D191" i="122"/>
  <c r="C48" i="122"/>
  <c r="C87" i="122"/>
  <c r="D123" i="122"/>
  <c r="B39" i="122"/>
  <c r="D160" i="122"/>
  <c r="C26" i="122"/>
  <c r="E9" i="122"/>
  <c r="C9" i="122"/>
  <c r="D250" i="122"/>
  <c r="D232" i="122"/>
  <c r="D149" i="122"/>
  <c r="D220" i="122"/>
  <c r="D32" i="122"/>
  <c r="B119" i="122"/>
  <c r="D275" i="122"/>
  <c r="D243" i="122"/>
  <c r="D166" i="122"/>
  <c r="B7" i="122"/>
  <c r="D281" i="122"/>
  <c r="B132" i="122"/>
  <c r="E106" i="122"/>
  <c r="C212" i="122"/>
  <c r="D158" i="122"/>
  <c r="D308" i="122"/>
  <c r="D156" i="122"/>
  <c r="D227" i="122"/>
  <c r="D137" i="122"/>
  <c r="E125" i="122"/>
  <c r="C125" i="122"/>
  <c r="B75" i="122"/>
  <c r="E75" i="122"/>
  <c r="D167" i="122"/>
  <c r="D236" i="122"/>
  <c r="E43" i="122"/>
  <c r="B43" i="122"/>
  <c r="D87" i="122"/>
  <c r="D58" i="122"/>
  <c r="E58" i="122"/>
  <c r="B118" i="122"/>
  <c r="E118" i="122"/>
  <c r="D141" i="122"/>
  <c r="D212" i="122"/>
  <c r="E26" i="122"/>
  <c r="D95" i="122"/>
  <c r="D284" i="122"/>
  <c r="C127" i="122"/>
  <c r="C103" i="122"/>
  <c r="D84" i="122"/>
  <c r="C68" i="122"/>
  <c r="C46" i="122"/>
  <c r="D116" i="122"/>
  <c r="E116" i="122"/>
  <c r="C91" i="122"/>
  <c r="E91" i="122"/>
  <c r="C108" i="122"/>
  <c r="E68" i="122"/>
  <c r="E114" i="122"/>
  <c r="B114" i="122"/>
  <c r="E32" i="122"/>
  <c r="C223" i="122"/>
  <c r="E119" i="122"/>
  <c r="C33" i="122"/>
  <c r="C60" i="122"/>
  <c r="B42" i="122"/>
  <c r="E42" i="122"/>
  <c r="D155" i="122"/>
  <c r="D226" i="122"/>
  <c r="C186" i="122"/>
  <c r="B95" i="122"/>
  <c r="B46" i="122"/>
  <c r="D298" i="122"/>
  <c r="D334" i="122"/>
  <c r="D162" i="122"/>
  <c r="D120" i="122"/>
  <c r="D320" i="122"/>
  <c r="B146" i="122"/>
  <c r="B217" i="122"/>
  <c r="E23" i="122"/>
  <c r="E54" i="122"/>
  <c r="B54" i="122"/>
  <c r="D104" i="122"/>
  <c r="E203" i="122"/>
  <c r="B59" i="122"/>
  <c r="B128" i="122"/>
  <c r="E128" i="122"/>
  <c r="C95" i="122"/>
  <c r="E95" i="122"/>
  <c r="C24" i="122"/>
  <c r="E24" i="122"/>
  <c r="D233" i="122"/>
  <c r="D175" i="122"/>
  <c r="B99" i="122"/>
  <c r="D28" i="122"/>
  <c r="E28" i="122"/>
  <c r="E59" i="122"/>
  <c r="C90" i="122"/>
  <c r="E90" i="122"/>
  <c r="D238" i="122"/>
  <c r="D234" i="122"/>
  <c r="D181" i="122"/>
  <c r="D131" i="122"/>
  <c r="E131" i="122"/>
  <c r="D36" i="122"/>
  <c r="E36" i="122"/>
  <c r="D209" i="122"/>
  <c r="E198" i="122"/>
  <c r="D194" i="122"/>
  <c r="D8" i="122"/>
  <c r="E8" i="122"/>
  <c r="D345" i="122"/>
  <c r="E60" i="122"/>
  <c r="B60" i="122"/>
  <c r="C7" i="122"/>
  <c r="E7" i="122"/>
  <c r="D271" i="122"/>
  <c r="E56" i="122"/>
  <c r="B56" i="122"/>
  <c r="D110" i="122"/>
  <c r="E84" i="122"/>
  <c r="C84" i="122"/>
  <c r="D183" i="122"/>
  <c r="D228" i="122"/>
  <c r="D157" i="122"/>
  <c r="D108" i="122"/>
  <c r="D20" i="122"/>
  <c r="E20" i="122"/>
  <c r="D152" i="122"/>
  <c r="D223" i="122"/>
  <c r="D173" i="122"/>
  <c r="D99" i="122"/>
  <c r="E99" i="122"/>
  <c r="E50" i="122"/>
  <c r="B50" i="122"/>
  <c r="D239" i="122"/>
  <c r="D189" i="122"/>
  <c r="C62" i="122"/>
  <c r="E39" i="2"/>
  <c r="A38" i="122"/>
  <c r="L116" i="47"/>
  <c r="F34" i="2" s="1"/>
  <c r="D83" i="122"/>
  <c r="E83" i="122"/>
  <c r="C15" i="2"/>
  <c r="D295" i="122"/>
  <c r="D17" i="60"/>
  <c r="E46" i="122"/>
  <c r="D46" i="122"/>
  <c r="C10" i="122"/>
  <c r="E10" i="122"/>
  <c r="D124" i="122"/>
  <c r="E124" i="122"/>
  <c r="C173" i="122"/>
  <c r="D303" i="122"/>
  <c r="D22" i="60"/>
  <c r="J22" i="60" s="1"/>
  <c r="C188" i="122"/>
  <c r="D248" i="122"/>
  <c r="I12" i="60"/>
  <c r="K9" i="60"/>
  <c r="E14" i="45"/>
  <c r="M36" i="158" s="1"/>
  <c r="C35" i="122"/>
  <c r="K14" i="60"/>
  <c r="I17" i="60"/>
  <c r="K17" i="60" s="1"/>
  <c r="J19" i="60"/>
  <c r="E70" i="122"/>
  <c r="C203" i="122"/>
  <c r="D67" i="122"/>
  <c r="E67" i="122"/>
  <c r="C236" i="122"/>
  <c r="D39" i="122"/>
  <c r="E39" i="122"/>
  <c r="D346" i="122"/>
  <c r="D208" i="122"/>
  <c r="C288" i="122"/>
  <c r="D249" i="122"/>
  <c r="D287" i="122"/>
  <c r="D294" i="122"/>
  <c r="B70" i="122"/>
  <c r="E92" i="122"/>
  <c r="D92" i="122"/>
  <c r="D314" i="122"/>
  <c r="D129" i="122"/>
  <c r="E20" i="2"/>
  <c r="K79" i="60"/>
  <c r="I82" i="60"/>
  <c r="K82" i="60" s="1"/>
  <c r="D172" i="122"/>
  <c r="D231" i="122"/>
  <c r="D82" i="60"/>
  <c r="C198" i="122"/>
  <c r="J14" i="60"/>
  <c r="E25" i="122"/>
  <c r="B25" i="122"/>
  <c r="D82" i="122"/>
  <c r="E82" i="122"/>
  <c r="E33" i="2"/>
  <c r="Q72" i="122"/>
  <c r="C14" i="113"/>
  <c r="Q92" i="122"/>
  <c r="C11" i="113"/>
  <c r="Q88" i="122"/>
  <c r="D8" i="126"/>
  <c r="Z75" i="164"/>
  <c r="AE76" i="122"/>
  <c r="AE68" i="122"/>
  <c r="Z67" i="164"/>
  <c r="AE92" i="122"/>
  <c r="X92" i="122" s="1"/>
  <c r="Z91" i="164"/>
  <c r="Z99" i="164"/>
  <c r="AE100" i="122"/>
  <c r="Z103" i="164"/>
  <c r="AE104" i="122"/>
  <c r="Z87" i="164"/>
  <c r="S87" i="164" s="1"/>
  <c r="AE88" i="122"/>
  <c r="Z95" i="164"/>
  <c r="AE96" i="122"/>
  <c r="X96" i="122"/>
  <c r="I36" i="132"/>
  <c r="L47" i="164"/>
  <c r="AE44" i="122"/>
  <c r="L75" i="164"/>
  <c r="S75" i="164" s="1"/>
  <c r="L63" i="164"/>
  <c r="Q116" i="122"/>
  <c r="Z47" i="164"/>
  <c r="AE48" i="122"/>
  <c r="X48" i="122" s="1"/>
  <c r="Z111" i="164"/>
  <c r="AE112" i="122"/>
  <c r="X112" i="122" s="1"/>
  <c r="C15" i="113"/>
  <c r="Z107" i="164"/>
  <c r="AE108" i="122"/>
  <c r="Z55" i="164"/>
  <c r="AE56" i="122"/>
  <c r="X56" i="122" s="1"/>
  <c r="C9" i="113"/>
  <c r="C16" i="113"/>
  <c r="AE72" i="122"/>
  <c r="X72" i="122"/>
  <c r="I20" i="143"/>
  <c r="C26" i="113"/>
  <c r="C22" i="113"/>
  <c r="D22" i="126" s="1"/>
  <c r="L55" i="164"/>
  <c r="S55" i="164"/>
  <c r="Q56" i="122"/>
  <c r="L79" i="164"/>
  <c r="S79" i="164" s="1"/>
  <c r="I21" i="148"/>
  <c r="Z79" i="164"/>
  <c r="AE80" i="122"/>
  <c r="X80" i="122"/>
  <c r="L119" i="164"/>
  <c r="Z119" i="164"/>
  <c r="C27" i="113"/>
  <c r="Z59" i="164"/>
  <c r="S59" i="164" s="1"/>
  <c r="AE60" i="122"/>
  <c r="Q60" i="122"/>
  <c r="X60" i="122" s="1"/>
  <c r="D136" i="149"/>
  <c r="D137" i="149"/>
  <c r="E116" i="152"/>
  <c r="E136" i="152"/>
  <c r="E137" i="152" s="1"/>
  <c r="D136" i="152"/>
  <c r="D136" i="145"/>
  <c r="D137" i="145" s="1"/>
  <c r="D136" i="155"/>
  <c r="D137" i="155" s="1"/>
  <c r="E116" i="155"/>
  <c r="D136" i="141"/>
  <c r="D137" i="141" s="1"/>
  <c r="D136" i="138"/>
  <c r="K14" i="138"/>
  <c r="E116" i="138"/>
  <c r="D136" i="150"/>
  <c r="D137" i="150" s="1"/>
  <c r="K137" i="151"/>
  <c r="AB67" i="164" s="1"/>
  <c r="D136" i="151"/>
  <c r="D137" i="151" s="1"/>
  <c r="E116" i="151"/>
  <c r="E116" i="146"/>
  <c r="D136" i="146"/>
  <c r="K137" i="142"/>
  <c r="E116" i="142"/>
  <c r="D137" i="142"/>
  <c r="K14" i="148"/>
  <c r="K12" i="148" s="1"/>
  <c r="K33" i="148" s="1"/>
  <c r="D136" i="148"/>
  <c r="D137" i="148" s="1"/>
  <c r="E116" i="148"/>
  <c r="D136" i="156"/>
  <c r="D137" i="156"/>
  <c r="S48" i="122" s="1"/>
  <c r="K137" i="157"/>
  <c r="D136" i="157"/>
  <c r="E116" i="157"/>
  <c r="C160" i="122"/>
  <c r="B256" i="122"/>
  <c r="B195" i="122"/>
  <c r="B200" i="122"/>
  <c r="B272" i="122"/>
  <c r="A128" i="122"/>
  <c r="A17" i="122"/>
  <c r="A153" i="122"/>
  <c r="A83" i="122"/>
  <c r="A22" i="122"/>
  <c r="A90" i="122"/>
  <c r="A58" i="122"/>
  <c r="E188" i="122"/>
  <c r="E184" i="122"/>
  <c r="E186" i="122"/>
  <c r="E197" i="122"/>
  <c r="E260" i="122"/>
  <c r="B173" i="122"/>
  <c r="B226" i="122"/>
  <c r="E181" i="122"/>
  <c r="E226" i="122"/>
  <c r="C150" i="122"/>
  <c r="E169" i="122"/>
  <c r="E233" i="122"/>
  <c r="B240" i="122"/>
  <c r="B235" i="122"/>
  <c r="B237" i="122"/>
  <c r="B243" i="122"/>
  <c r="C304" i="122"/>
  <c r="B147" i="122"/>
  <c r="E172" i="122"/>
  <c r="C162" i="122"/>
  <c r="C257" i="122"/>
  <c r="B141" i="122"/>
  <c r="B259" i="122"/>
  <c r="C221" i="122"/>
  <c r="B315" i="122"/>
  <c r="E145" i="122"/>
  <c r="B183" i="122"/>
  <c r="B152" i="122"/>
  <c r="C169" i="122"/>
  <c r="C255" i="122"/>
  <c r="B227" i="122"/>
  <c r="E257" i="122"/>
  <c r="E157" i="122"/>
  <c r="B261" i="122"/>
  <c r="C167" i="122"/>
  <c r="B157" i="122"/>
  <c r="C148" i="122"/>
  <c r="E224" i="122"/>
  <c r="C256" i="122"/>
  <c r="E189" i="122"/>
  <c r="B189" i="122"/>
  <c r="C317" i="122"/>
  <c r="C216" i="122"/>
  <c r="B210" i="122"/>
  <c r="C143" i="122"/>
  <c r="B154" i="122"/>
  <c r="B185" i="122"/>
  <c r="E143" i="122"/>
  <c r="B143" i="122"/>
  <c r="B172" i="122"/>
  <c r="B214" i="122"/>
  <c r="E141" i="122"/>
  <c r="E148" i="122"/>
  <c r="B164" i="122"/>
  <c r="C285" i="122"/>
  <c r="B137" i="122"/>
  <c r="B268" i="122"/>
  <c r="E170" i="122"/>
  <c r="E158" i="122"/>
  <c r="B153" i="122"/>
  <c r="E176" i="122"/>
  <c r="C232" i="122"/>
  <c r="C273" i="122"/>
  <c r="E174" i="122"/>
  <c r="C140" i="122"/>
  <c r="C211" i="122"/>
  <c r="C146" i="122"/>
  <c r="C141" i="122"/>
  <c r="B221" i="122"/>
  <c r="E217" i="122"/>
  <c r="C315" i="122"/>
  <c r="C217" i="122"/>
  <c r="C197" i="122"/>
  <c r="E221" i="122"/>
  <c r="C265" i="122"/>
  <c r="C174" i="122"/>
  <c r="B193" i="122"/>
  <c r="C222" i="122"/>
  <c r="B176" i="122"/>
  <c r="B245" i="122"/>
  <c r="B145" i="122"/>
  <c r="C180" i="122"/>
  <c r="B204" i="122"/>
  <c r="C156" i="122"/>
  <c r="C227" i="122"/>
  <c r="E173" i="122"/>
  <c r="C165" i="122"/>
  <c r="C242" i="122"/>
  <c r="C294" i="122"/>
  <c r="C297" i="122"/>
  <c r="C313" i="122"/>
  <c r="C196" i="122"/>
  <c r="B174" i="122"/>
  <c r="B222" i="122"/>
  <c r="B151" i="122"/>
  <c r="C193" i="122"/>
  <c r="E193" i="122"/>
  <c r="C200" i="122"/>
  <c r="B224" i="122"/>
  <c r="C245" i="122"/>
  <c r="C158" i="122"/>
  <c r="C229" i="122"/>
  <c r="B171" i="122"/>
  <c r="E171" i="122"/>
  <c r="C178" i="122"/>
  <c r="C168" i="122"/>
  <c r="B148" i="122"/>
  <c r="B219" i="122"/>
  <c r="E200" i="122"/>
  <c r="C316" i="122"/>
  <c r="B187" i="122"/>
  <c r="B158" i="122"/>
  <c r="B229" i="122"/>
  <c r="C155" i="122"/>
  <c r="C226" i="122"/>
  <c r="E190" i="122"/>
  <c r="C190" i="122"/>
  <c r="B167" i="122"/>
  <c r="E167" i="122"/>
  <c r="B194" i="122"/>
  <c r="B179" i="122"/>
  <c r="C246" i="122"/>
  <c r="C172" i="122"/>
  <c r="C334" i="122"/>
  <c r="B168" i="122"/>
  <c r="E168" i="122"/>
  <c r="B271" i="122"/>
  <c r="C166" i="122"/>
  <c r="E166" i="122"/>
  <c r="C282" i="122"/>
  <c r="C327" i="122"/>
  <c r="B191" i="122"/>
  <c r="E191" i="122"/>
  <c r="C187" i="122"/>
  <c r="E187" i="122"/>
  <c r="E152" i="122"/>
  <c r="C152" i="122"/>
  <c r="B162" i="122"/>
  <c r="C157" i="122"/>
  <c r="C228" i="122"/>
  <c r="B180" i="122"/>
  <c r="E180" i="122"/>
  <c r="E162" i="122"/>
  <c r="C218" i="122"/>
  <c r="C147" i="122"/>
  <c r="C263" i="122"/>
  <c r="E262" i="122"/>
  <c r="B203" i="122"/>
  <c r="B140" i="122"/>
  <c r="B211" i="122"/>
  <c r="B208" i="122"/>
  <c r="B178" i="122"/>
  <c r="E178" i="122"/>
  <c r="E175" i="122"/>
  <c r="B175" i="122"/>
  <c r="E164" i="122"/>
  <c r="C164" i="122"/>
  <c r="E196" i="122"/>
  <c r="B196" i="122"/>
  <c r="E160" i="122"/>
  <c r="B160" i="122"/>
  <c r="B201" i="122"/>
  <c r="C326" i="122"/>
  <c r="C199" i="122"/>
  <c r="C181" i="122"/>
  <c r="C183" i="122"/>
  <c r="E183" i="122"/>
  <c r="C307" i="122"/>
  <c r="C201" i="122"/>
  <c r="E201" i="122"/>
  <c r="B198" i="122"/>
  <c r="B192" i="122"/>
  <c r="E192" i="122"/>
  <c r="C260" i="122"/>
  <c r="C204" i="122"/>
  <c r="E204" i="122"/>
  <c r="C261" i="122"/>
  <c r="C210" i="122"/>
  <c r="C139" i="122"/>
  <c r="C163" i="122"/>
  <c r="B202" i="122"/>
  <c r="E202" i="122"/>
  <c r="E163" i="122"/>
  <c r="B163" i="122"/>
  <c r="B161" i="122"/>
  <c r="E161" i="122"/>
  <c r="B199" i="122"/>
  <c r="E199" i="122"/>
  <c r="C179" i="122"/>
  <c r="E179" i="122"/>
  <c r="A24" i="122"/>
  <c r="A78" i="122"/>
  <c r="M116" i="47"/>
  <c r="G34" i="2" s="1"/>
  <c r="A29" i="122"/>
  <c r="A27" i="122"/>
  <c r="A60" i="122"/>
  <c r="A56" i="122"/>
  <c r="A44" i="122"/>
  <c r="B12" i="122"/>
  <c r="E6" i="122"/>
  <c r="E17" i="122"/>
  <c r="A18" i="122"/>
  <c r="A80" i="122"/>
  <c r="A46" i="122"/>
  <c r="A8" i="122"/>
  <c r="A13" i="122"/>
  <c r="A33" i="122"/>
  <c r="A54" i="122"/>
  <c r="C262" i="122"/>
  <c r="E177" i="122"/>
  <c r="C177" i="122"/>
  <c r="A48" i="122"/>
  <c r="A91" i="122"/>
  <c r="C78" i="122"/>
  <c r="C142" i="122"/>
  <c r="C213" i="122"/>
  <c r="A199" i="122"/>
  <c r="A50" i="122"/>
  <c r="A15" i="122"/>
  <c r="A28" i="122"/>
  <c r="A35" i="122"/>
  <c r="A14" i="122"/>
  <c r="A62" i="122"/>
  <c r="A51" i="122"/>
  <c r="E12" i="122"/>
  <c r="A12" i="122"/>
  <c r="A129" i="122"/>
  <c r="D71" i="122"/>
  <c r="E71" i="122"/>
  <c r="D70" i="122"/>
  <c r="C295" i="122"/>
  <c r="C259" i="122"/>
  <c r="A32" i="122"/>
  <c r="A39" i="122"/>
  <c r="A52" i="122"/>
  <c r="A96" i="122"/>
  <c r="A59" i="122"/>
  <c r="A31" i="122"/>
  <c r="B17" i="122"/>
  <c r="A10" i="122"/>
  <c r="A7" i="122"/>
  <c r="A26" i="122"/>
  <c r="A43" i="122"/>
  <c r="A9" i="122"/>
  <c r="A25" i="122"/>
  <c r="A55" i="122"/>
  <c r="A11" i="122"/>
  <c r="A16" i="122"/>
  <c r="B6" i="122"/>
  <c r="A124" i="122"/>
  <c r="C154" i="122"/>
  <c r="C225" i="122"/>
  <c r="A47" i="122"/>
  <c r="C195" i="122"/>
  <c r="E195" i="122"/>
  <c r="A23" i="122"/>
  <c r="C269" i="122"/>
  <c r="E78" i="122"/>
  <c r="C235" i="122"/>
  <c r="B165" i="122"/>
  <c r="E165" i="122"/>
  <c r="C22" i="123"/>
  <c r="D40" i="132" s="1"/>
  <c r="F33" i="166"/>
  <c r="C16" i="123"/>
  <c r="D34" i="132" s="1"/>
  <c r="C10" i="123"/>
  <c r="D28" i="132" s="1"/>
  <c r="C25" i="123"/>
  <c r="C8" i="123"/>
  <c r="D26" i="132" s="1"/>
  <c r="F31" i="166"/>
  <c r="D137" i="157"/>
  <c r="D44" i="134"/>
  <c r="AG68" i="122"/>
  <c r="S91" i="164"/>
  <c r="D30" i="134"/>
  <c r="D11" i="126"/>
  <c r="D33" i="134"/>
  <c r="X76" i="122"/>
  <c r="D137" i="146"/>
  <c r="D16" i="126"/>
  <c r="D35" i="134"/>
  <c r="D27" i="126"/>
  <c r="F116" i="146"/>
  <c r="F136" i="146" s="1"/>
  <c r="F137" i="146" s="1"/>
  <c r="L137" i="157"/>
  <c r="AH44" i="122" s="1"/>
  <c r="F116" i="138"/>
  <c r="M14" i="138"/>
  <c r="L14" i="138"/>
  <c r="L12" i="138" s="1"/>
  <c r="K25" i="138"/>
  <c r="K26" i="138"/>
  <c r="K12" i="138"/>
  <c r="A112" i="122"/>
  <c r="A20" i="122"/>
  <c r="A137" i="122"/>
  <c r="A5" i="122"/>
  <c r="B254" i="122"/>
  <c r="E241" i="122"/>
  <c r="B327" i="122"/>
  <c r="E261" i="122"/>
  <c r="C274" i="122"/>
  <c r="B330" i="122"/>
  <c r="B343" i="122"/>
  <c r="B339" i="122"/>
  <c r="E342" i="122"/>
  <c r="B328" i="122"/>
  <c r="A82" i="122"/>
  <c r="A107" i="122"/>
  <c r="A154" i="122"/>
  <c r="A67" i="122"/>
  <c r="A279" i="122"/>
  <c r="A84" i="122"/>
  <c r="A66" i="122"/>
  <c r="A161" i="122"/>
  <c r="A224" i="122"/>
  <c r="A184" i="122"/>
  <c r="E274" i="122"/>
  <c r="E155" i="122"/>
  <c r="B331" i="122"/>
  <c r="B260" i="122"/>
  <c r="E212" i="122"/>
  <c r="B233" i="122"/>
  <c r="C241" i="122"/>
  <c r="E326" i="122"/>
  <c r="E235" i="122"/>
  <c r="E240" i="122"/>
  <c r="E244" i="122"/>
  <c r="C330" i="122"/>
  <c r="B304" i="122"/>
  <c r="C238" i="122"/>
  <c r="C328" i="122"/>
  <c r="B244" i="122"/>
  <c r="E237" i="122"/>
  <c r="B311" i="122"/>
  <c r="E228" i="122"/>
  <c r="E255" i="122"/>
  <c r="C309" i="122"/>
  <c r="E259" i="122"/>
  <c r="E297" i="122"/>
  <c r="E245" i="122"/>
  <c r="B255" i="122"/>
  <c r="E315" i="122"/>
  <c r="E232" i="122"/>
  <c r="B308" i="122"/>
  <c r="B248" i="122"/>
  <c r="E216" i="122"/>
  <c r="E295" i="122"/>
  <c r="E150" i="122"/>
  <c r="B294" i="122"/>
  <c r="E316" i="122"/>
  <c r="B257" i="122"/>
  <c r="C244" i="122"/>
  <c r="E219" i="122"/>
  <c r="E214" i="122"/>
  <c r="E256" i="122"/>
  <c r="B289" i="122"/>
  <c r="E146" i="122"/>
  <c r="E332" i="122"/>
  <c r="E268" i="122"/>
  <c r="E229" i="122"/>
  <c r="B241" i="122"/>
  <c r="C318" i="122"/>
  <c r="C247" i="122"/>
  <c r="B266" i="122"/>
  <c r="E265" i="122"/>
  <c r="E283" i="122"/>
  <c r="C137" i="122"/>
  <c r="E223" i="122"/>
  <c r="L21" i="96"/>
  <c r="E292" i="122"/>
  <c r="E137" i="122"/>
  <c r="C208" i="122"/>
  <c r="B285" i="122"/>
  <c r="C336" i="122"/>
  <c r="C332" i="122"/>
  <c r="C310" i="122"/>
  <c r="C300" i="122"/>
  <c r="B264" i="122"/>
  <c r="C240" i="122"/>
  <c r="B275" i="122"/>
  <c r="E156" i="122"/>
  <c r="E227" i="122"/>
  <c r="C298" i="122"/>
  <c r="C322" i="122"/>
  <c r="C251" i="122"/>
  <c r="E266" i="122"/>
  <c r="E271" i="122"/>
  <c r="E222" i="122"/>
  <c r="E151" i="122"/>
  <c r="C338" i="122"/>
  <c r="C267" i="122"/>
  <c r="E287" i="122"/>
  <c r="C320" i="122"/>
  <c r="B258" i="122"/>
  <c r="B238" i="122"/>
  <c r="E238" i="122"/>
  <c r="C342" i="122"/>
  <c r="B265" i="122"/>
  <c r="C239" i="122"/>
  <c r="C264" i="122"/>
  <c r="E264" i="122"/>
  <c r="C271" i="122"/>
  <c r="E252" i="122"/>
  <c r="C249" i="122"/>
  <c r="B242" i="122"/>
  <c r="E242" i="122"/>
  <c r="B251" i="122"/>
  <c r="E251" i="122"/>
  <c r="C258" i="122"/>
  <c r="E258" i="122"/>
  <c r="B262" i="122"/>
  <c r="E218" i="122"/>
  <c r="E147" i="122"/>
  <c r="C237" i="122"/>
  <c r="C287" i="122"/>
  <c r="C243" i="122"/>
  <c r="B252" i="122"/>
  <c r="E243" i="122"/>
  <c r="C308" i="122"/>
  <c r="B250" i="122"/>
  <c r="B239" i="122"/>
  <c r="E239" i="122"/>
  <c r="B279" i="122"/>
  <c r="C292" i="122"/>
  <c r="B274" i="122"/>
  <c r="B249" i="122"/>
  <c r="E249" i="122"/>
  <c r="B246" i="122"/>
  <c r="E246" i="122"/>
  <c r="E211" i="122"/>
  <c r="E140" i="122"/>
  <c r="B267" i="122"/>
  <c r="E267" i="122"/>
  <c r="B288" i="122"/>
  <c r="E288" i="122"/>
  <c r="E345" i="122"/>
  <c r="B231" i="122"/>
  <c r="C270" i="122"/>
  <c r="C234" i="122"/>
  <c r="E210" i="122"/>
  <c r="E139" i="122"/>
  <c r="E275" i="122"/>
  <c r="C275" i="122"/>
  <c r="E331" i="122"/>
  <c r="C331" i="122"/>
  <c r="C254" i="122"/>
  <c r="E254" i="122"/>
  <c r="E247" i="122"/>
  <c r="B247" i="122"/>
  <c r="E340" i="122"/>
  <c r="C250" i="122"/>
  <c r="E250" i="122"/>
  <c r="B269" i="122"/>
  <c r="E269" i="122"/>
  <c r="C272" i="122"/>
  <c r="E272" i="122"/>
  <c r="E303" i="122"/>
  <c r="B263" i="122"/>
  <c r="E263" i="122"/>
  <c r="B234" i="122"/>
  <c r="E234" i="122"/>
  <c r="C252" i="122"/>
  <c r="B270" i="122"/>
  <c r="E270" i="122"/>
  <c r="B232" i="122"/>
  <c r="E273" i="122"/>
  <c r="B273" i="122"/>
  <c r="A149" i="122"/>
  <c r="A138" i="122"/>
  <c r="A116" i="122"/>
  <c r="A110" i="122"/>
  <c r="A87" i="122"/>
  <c r="A270" i="122"/>
  <c r="A341" i="122"/>
  <c r="E213" i="122"/>
  <c r="E142" i="122"/>
  <c r="C306" i="122"/>
  <c r="A119" i="122"/>
  <c r="A125" i="122"/>
  <c r="A132" i="122"/>
  <c r="A151" i="122"/>
  <c r="B236" i="122"/>
  <c r="E236" i="122"/>
  <c r="A127" i="122"/>
  <c r="A155" i="122"/>
  <c r="A168" i="122"/>
  <c r="A86" i="122"/>
  <c r="A71" i="122"/>
  <c r="A167" i="122"/>
  <c r="C303" i="122"/>
  <c r="C340" i="122"/>
  <c r="A120" i="122"/>
  <c r="A106" i="122"/>
  <c r="A121" i="122"/>
  <c r="C283" i="122"/>
  <c r="D66" i="122"/>
  <c r="E66" i="122"/>
  <c r="C266" i="122"/>
  <c r="B138" i="122"/>
  <c r="A131" i="122"/>
  <c r="A100" i="122"/>
  <c r="A92" i="122"/>
  <c r="E154" i="122"/>
  <c r="E225" i="122"/>
  <c r="C333" i="122"/>
  <c r="A94" i="122"/>
  <c r="A95" i="122"/>
  <c r="A103" i="122"/>
  <c r="A176" i="122"/>
  <c r="A108" i="122"/>
  <c r="E138" i="122"/>
  <c r="A115" i="122"/>
  <c r="C345" i="122"/>
  <c r="A255" i="122"/>
  <c r="A326" i="122"/>
  <c r="A164" i="122"/>
  <c r="E296" i="122"/>
  <c r="A178" i="122"/>
  <c r="A195" i="122"/>
  <c r="A114" i="122"/>
  <c r="A183" i="122"/>
  <c r="A102" i="122"/>
  <c r="C337" i="122"/>
  <c r="D78" i="122"/>
  <c r="A72" i="122"/>
  <c r="A130" i="122"/>
  <c r="A104" i="122"/>
  <c r="A79" i="122"/>
  <c r="A118" i="122"/>
  <c r="A126" i="122"/>
  <c r="A70" i="122"/>
  <c r="A68" i="122"/>
  <c r="A123" i="122"/>
  <c r="C302" i="122"/>
  <c r="A172" i="122"/>
  <c r="A200" i="122"/>
  <c r="A160" i="122"/>
  <c r="B296" i="122"/>
  <c r="C12" i="122"/>
  <c r="A122" i="122"/>
  <c r="A133" i="122"/>
  <c r="A75" i="122"/>
  <c r="A99" i="122"/>
  <c r="A76" i="122"/>
  <c r="B215" i="122"/>
  <c r="B144" i="122"/>
  <c r="A162" i="122"/>
  <c r="A74" i="122"/>
  <c r="C17" i="122"/>
  <c r="C6" i="122"/>
  <c r="B220" i="122"/>
  <c r="B149" i="122"/>
  <c r="E248" i="122"/>
  <c r="C248" i="122"/>
  <c r="A98" i="122"/>
  <c r="N43" i="164"/>
  <c r="S44" i="122"/>
  <c r="K34" i="148"/>
  <c r="F17" i="113"/>
  <c r="F136" i="138"/>
  <c r="F137" i="138" s="1"/>
  <c r="E279" i="122"/>
  <c r="E231" i="122"/>
  <c r="E327" i="122"/>
  <c r="B325" i="122"/>
  <c r="E339" i="122"/>
  <c r="C231" i="122"/>
  <c r="E337" i="122"/>
  <c r="E330" i="122"/>
  <c r="B337" i="122"/>
  <c r="B342" i="122"/>
  <c r="E328" i="122"/>
  <c r="B297" i="122"/>
  <c r="B326" i="122"/>
  <c r="C293" i="122"/>
  <c r="A225" i="122"/>
  <c r="A232" i="122"/>
  <c r="A208" i="122"/>
  <c r="A295" i="122"/>
  <c r="E294" i="122"/>
  <c r="B306" i="122"/>
  <c r="E306" i="122"/>
  <c r="B299" i="122"/>
  <c r="B281" i="122"/>
  <c r="B323" i="122"/>
  <c r="E311" i="122"/>
  <c r="B319" i="122"/>
  <c r="E304" i="122"/>
  <c r="M21" i="96"/>
  <c r="E308" i="122"/>
  <c r="E323" i="122"/>
  <c r="B295" i="122"/>
  <c r="E281" i="122"/>
  <c r="E285" i="122"/>
  <c r="E208" i="122"/>
  <c r="B298" i="122"/>
  <c r="B316" i="122"/>
  <c r="E293" i="122"/>
  <c r="B293" i="122"/>
  <c r="B332" i="122"/>
  <c r="E298" i="122"/>
  <c r="B312" i="122"/>
  <c r="B314" i="122"/>
  <c r="B292" i="122"/>
  <c r="B283" i="122"/>
  <c r="B284" i="122"/>
  <c r="B335" i="122"/>
  <c r="C311" i="122"/>
  <c r="B346" i="122"/>
  <c r="C312" i="122"/>
  <c r="E312" i="122"/>
  <c r="B336" i="122"/>
  <c r="E336" i="122"/>
  <c r="C335" i="122"/>
  <c r="E335" i="122"/>
  <c r="B313" i="122"/>
  <c r="E313" i="122"/>
  <c r="B300" i="122"/>
  <c r="E300" i="122"/>
  <c r="B290" i="122"/>
  <c r="E290" i="122"/>
  <c r="B309" i="122"/>
  <c r="E309" i="122"/>
  <c r="B287" i="122"/>
  <c r="B329" i="122"/>
  <c r="C329" i="122"/>
  <c r="E329" i="122"/>
  <c r="B322" i="122"/>
  <c r="E322" i="122"/>
  <c r="C314" i="122"/>
  <c r="E314" i="122"/>
  <c r="B333" i="122"/>
  <c r="E333" i="122"/>
  <c r="B321" i="122"/>
  <c r="B310" i="122"/>
  <c r="E310" i="122"/>
  <c r="C299" i="122"/>
  <c r="E299" i="122"/>
  <c r="C289" i="122"/>
  <c r="E289" i="122"/>
  <c r="B302" i="122"/>
  <c r="B345" i="122"/>
  <c r="E302" i="122"/>
  <c r="E320" i="122"/>
  <c r="B320" i="122"/>
  <c r="B317" i="122"/>
  <c r="E317" i="122"/>
  <c r="B338" i="122"/>
  <c r="E338" i="122"/>
  <c r="B282" i="122"/>
  <c r="E282" i="122"/>
  <c r="C341" i="122"/>
  <c r="C343" i="122"/>
  <c r="E343" i="122"/>
  <c r="B303" i="122"/>
  <c r="C346" i="122"/>
  <c r="E346" i="122"/>
  <c r="C325" i="122"/>
  <c r="E325" i="122"/>
  <c r="B305" i="122"/>
  <c r="E305" i="122"/>
  <c r="B344" i="122"/>
  <c r="E344" i="122"/>
  <c r="E318" i="122"/>
  <c r="B318" i="122"/>
  <c r="C305" i="122"/>
  <c r="C279" i="122"/>
  <c r="C281" i="122"/>
  <c r="C321" i="122"/>
  <c r="E321" i="122"/>
  <c r="B334" i="122"/>
  <c r="E334" i="122"/>
  <c r="B341" i="122"/>
  <c r="E341" i="122"/>
  <c r="B340" i="122"/>
  <c r="C323" i="122"/>
  <c r="A180" i="122"/>
  <c r="A291" i="122"/>
  <c r="A220" i="122"/>
  <c r="A280" i="122"/>
  <c r="A209" i="122"/>
  <c r="A145" i="122"/>
  <c r="A204" i="122"/>
  <c r="A141" i="122"/>
  <c r="A148" i="122"/>
  <c r="A150" i="122"/>
  <c r="E284" i="122"/>
  <c r="C284" i="122"/>
  <c r="A320" i="122"/>
  <c r="A249" i="122"/>
  <c r="A203" i="122"/>
  <c r="A181" i="122"/>
  <c r="A146" i="122"/>
  <c r="A266" i="122"/>
  <c r="A337" i="122"/>
  <c r="A306" i="122"/>
  <c r="A235" i="122"/>
  <c r="A190" i="122"/>
  <c r="A233" i="122"/>
  <c r="A304" i="122"/>
  <c r="A147" i="122"/>
  <c r="A193" i="122"/>
  <c r="A243" i="122"/>
  <c r="A314" i="122"/>
  <c r="A197" i="122"/>
  <c r="A173" i="122"/>
  <c r="A325" i="122"/>
  <c r="A254" i="122"/>
  <c r="B209" i="122"/>
  <c r="C296" i="122"/>
  <c r="A186" i="122"/>
  <c r="A318" i="122"/>
  <c r="A247" i="122"/>
  <c r="A163" i="122"/>
  <c r="A171" i="122"/>
  <c r="A192" i="122"/>
  <c r="A191" i="122"/>
  <c r="A144" i="122"/>
  <c r="A142" i="122"/>
  <c r="E319" i="122"/>
  <c r="C319" i="122"/>
  <c r="A222" i="122"/>
  <c r="A293" i="122"/>
  <c r="A187" i="122"/>
  <c r="A194" i="122"/>
  <c r="C138" i="122"/>
  <c r="C220" i="122"/>
  <c r="C149" i="122"/>
  <c r="A140" i="122"/>
  <c r="A322" i="122"/>
  <c r="A251" i="122"/>
  <c r="A166" i="122"/>
  <c r="A202" i="122"/>
  <c r="A156" i="122"/>
  <c r="A226" i="122"/>
  <c r="A297" i="122"/>
  <c r="A169" i="122"/>
  <c r="E307" i="122"/>
  <c r="B307" i="122"/>
  <c r="E144" i="122"/>
  <c r="E215" i="122"/>
  <c r="A302" i="122"/>
  <c r="A231" i="122"/>
  <c r="A189" i="122"/>
  <c r="A175" i="122"/>
  <c r="A201" i="122"/>
  <c r="A179" i="122"/>
  <c r="A157" i="122"/>
  <c r="A310" i="122"/>
  <c r="A239" i="122"/>
  <c r="A170" i="122"/>
  <c r="A271" i="122"/>
  <c r="A342" i="122"/>
  <c r="A139" i="122"/>
  <c r="A143" i="122"/>
  <c r="A188" i="122"/>
  <c r="C215" i="122"/>
  <c r="C144" i="122"/>
  <c r="A185" i="122"/>
  <c r="A174" i="122"/>
  <c r="A152" i="122"/>
  <c r="A165" i="122"/>
  <c r="A177" i="122"/>
  <c r="A238" i="122"/>
  <c r="A309" i="122"/>
  <c r="A198" i="122"/>
  <c r="A196" i="122"/>
  <c r="A158" i="122"/>
  <c r="A296" i="122"/>
  <c r="A303" i="122"/>
  <c r="A236" i="122"/>
  <c r="A307" i="122"/>
  <c r="A245" i="122"/>
  <c r="A316" i="122"/>
  <c r="E291" i="122"/>
  <c r="A210" i="122"/>
  <c r="A281" i="122"/>
  <c r="E149" i="122"/>
  <c r="E220" i="122"/>
  <c r="A273" i="122"/>
  <c r="A344" i="122"/>
  <c r="A211" i="122"/>
  <c r="A282" i="122"/>
  <c r="A315" i="122"/>
  <c r="A244" i="122"/>
  <c r="C209" i="122"/>
  <c r="A292" i="122"/>
  <c r="A221" i="122"/>
  <c r="A223" i="122"/>
  <c r="A294" i="122"/>
  <c r="A285" i="122"/>
  <c r="A214" i="122"/>
  <c r="A250" i="122"/>
  <c r="A321" i="122"/>
  <c r="A343" i="122"/>
  <c r="A272" i="122"/>
  <c r="A260" i="122"/>
  <c r="A331" i="122"/>
  <c r="A261" i="122"/>
  <c r="A332" i="122"/>
  <c r="A252" i="122"/>
  <c r="A323" i="122"/>
  <c r="A219" i="122"/>
  <c r="A290" i="122"/>
  <c r="B280" i="122"/>
  <c r="A259" i="122"/>
  <c r="A330" i="122"/>
  <c r="A299" i="122"/>
  <c r="A228" i="122"/>
  <c r="E286" i="122"/>
  <c r="B291" i="122"/>
  <c r="A284" i="122"/>
  <c r="A213" i="122"/>
  <c r="A334" i="122"/>
  <c r="A263" i="122"/>
  <c r="A313" i="122"/>
  <c r="A242" i="122"/>
  <c r="A328" i="122"/>
  <c r="A257" i="122"/>
  <c r="E209" i="122"/>
  <c r="A339" i="122"/>
  <c r="A268" i="122"/>
  <c r="A289" i="122"/>
  <c r="A218" i="122"/>
  <c r="E280" i="122"/>
  <c r="B286" i="122"/>
  <c r="A345" i="122"/>
  <c r="A274" i="122"/>
  <c r="A287" i="122"/>
  <c r="A216" i="122"/>
  <c r="A267" i="122"/>
  <c r="A338" i="122"/>
  <c r="A286" i="122"/>
  <c r="A215" i="122"/>
  <c r="A305" i="122"/>
  <c r="A234" i="122"/>
  <c r="A229" i="122"/>
  <c r="A300" i="122"/>
  <c r="A269" i="122"/>
  <c r="A340" i="122"/>
  <c r="A248" i="122"/>
  <c r="A319" i="122"/>
  <c r="A256" i="122"/>
  <c r="A327" i="122"/>
  <c r="A312" i="122"/>
  <c r="A241" i="122"/>
  <c r="A246" i="122"/>
  <c r="A317" i="122"/>
  <c r="A311" i="122"/>
  <c r="A240" i="122"/>
  <c r="A227" i="122"/>
  <c r="A298" i="122"/>
  <c r="A308" i="122"/>
  <c r="A237" i="122"/>
  <c r="A336" i="122"/>
  <c r="A265" i="122"/>
  <c r="A258" i="122"/>
  <c r="A329" i="122"/>
  <c r="A262" i="122"/>
  <c r="A333" i="122"/>
  <c r="A335" i="122"/>
  <c r="A264" i="122"/>
  <c r="A288" i="122"/>
  <c r="A217" i="122"/>
  <c r="A283" i="122"/>
  <c r="A212" i="122"/>
  <c r="A346" i="122"/>
  <c r="A275" i="122"/>
  <c r="E5" i="162"/>
  <c r="D43" i="132"/>
  <c r="C280" i="122"/>
  <c r="C286" i="122"/>
  <c r="C291" i="122"/>
  <c r="M5" i="162"/>
  <c r="Q5" i="162"/>
  <c r="A16" i="2"/>
  <c r="U5" i="162"/>
  <c r="H63" i="153"/>
  <c r="H97" i="153" s="1"/>
  <c r="H131" i="153"/>
  <c r="H63" i="143"/>
  <c r="H97" i="143" s="1"/>
  <c r="H131" i="143" s="1"/>
  <c r="H63" i="151"/>
  <c r="H97" i="151" s="1"/>
  <c r="H131" i="151" s="1"/>
  <c r="H63" i="155"/>
  <c r="H97" i="155"/>
  <c r="H131" i="155" s="1"/>
  <c r="H63" i="136"/>
  <c r="E4" i="163" s="1"/>
  <c r="J4" i="163"/>
  <c r="H63" i="144"/>
  <c r="H97" i="144" s="1"/>
  <c r="H131" i="144" s="1"/>
  <c r="H63" i="149"/>
  <c r="H97" i="149" s="1"/>
  <c r="H131" i="149" s="1"/>
  <c r="H63" i="156"/>
  <c r="H97" i="156"/>
  <c r="H131" i="156" s="1"/>
  <c r="H63" i="147"/>
  <c r="H97" i="147" s="1"/>
  <c r="H131" i="147"/>
  <c r="H63" i="152"/>
  <c r="H97" i="152" s="1"/>
  <c r="H131" i="152" s="1"/>
  <c r="H63" i="154"/>
  <c r="H97" i="154" s="1"/>
  <c r="H131" i="154" s="1"/>
  <c r="H63" i="142"/>
  <c r="H97" i="142"/>
  <c r="H131" i="142"/>
  <c r="H63" i="150"/>
  <c r="H97" i="150" s="1"/>
  <c r="H131" i="150"/>
  <c r="H63" i="145"/>
  <c r="H97" i="145" s="1"/>
  <c r="H131" i="145" s="1"/>
  <c r="H63" i="157"/>
  <c r="H97" i="157" s="1"/>
  <c r="H131" i="157" s="1"/>
  <c r="H63" i="140"/>
  <c r="H97" i="140"/>
  <c r="H131" i="140"/>
  <c r="H63" i="146"/>
  <c r="H97" i="146" s="1"/>
  <c r="H131" i="146"/>
  <c r="H63" i="141"/>
  <c r="H97" i="141" s="1"/>
  <c r="H131" i="141" s="1"/>
  <c r="H63" i="139"/>
  <c r="H97" i="139" s="1"/>
  <c r="H131" i="139" s="1"/>
  <c r="H63" i="158"/>
  <c r="H97" i="158"/>
  <c r="H131" i="158" s="1"/>
  <c r="H63" i="138"/>
  <c r="H97" i="138" s="1"/>
  <c r="H131" i="138"/>
  <c r="H63" i="148"/>
  <c r="H97" i="148" s="1"/>
  <c r="H131" i="148" s="1"/>
  <c r="O4" i="163"/>
  <c r="T4" i="163" s="1"/>
  <c r="Y4" i="163" s="1"/>
  <c r="V5" i="123"/>
  <c r="H20" i="122"/>
  <c r="P122" i="122" s="1"/>
  <c r="Y122" i="164"/>
  <c r="I20" i="122"/>
  <c r="P123" i="122" s="1"/>
  <c r="N36" i="122"/>
  <c r="B13" i="132"/>
  <c r="D12" i="162" s="1"/>
  <c r="F6" i="30"/>
  <c r="C25" i="134"/>
  <c r="B18" i="132"/>
  <c r="D17" i="162" s="1"/>
  <c r="B10" i="132"/>
  <c r="D9" i="162"/>
  <c r="B18" i="134"/>
  <c r="H24" i="30"/>
  <c r="F8" i="30"/>
  <c r="H22" i="30"/>
  <c r="B17" i="132"/>
  <c r="D16" i="162" s="1"/>
  <c r="B9" i="132"/>
  <c r="D8" i="162"/>
  <c r="H10" i="30"/>
  <c r="B13" i="134"/>
  <c r="B9" i="134"/>
  <c r="F27" i="30"/>
  <c r="F18" i="30"/>
  <c r="H27" i="30"/>
  <c r="H11" i="30"/>
  <c r="F25" i="30"/>
  <c r="H13" i="30"/>
  <c r="AC43" i="164"/>
  <c r="N107" i="164"/>
  <c r="S108" i="122"/>
  <c r="L46" i="47"/>
  <c r="E27" i="2"/>
  <c r="AB114" i="164"/>
  <c r="U114" i="164"/>
  <c r="AG115" i="122"/>
  <c r="Z115" i="122"/>
  <c r="U14" i="123"/>
  <c r="V32" i="132"/>
  <c r="AA13" i="163"/>
  <c r="M27" i="123"/>
  <c r="N45" i="132"/>
  <c r="Q26" i="163"/>
  <c r="M14" i="123"/>
  <c r="N32" i="132" s="1"/>
  <c r="Q13" i="163"/>
  <c r="K8" i="113"/>
  <c r="S88" i="122"/>
  <c r="N87" i="164"/>
  <c r="N47" i="164"/>
  <c r="E136" i="155"/>
  <c r="F116" i="155"/>
  <c r="F116" i="152"/>
  <c r="L137" i="152"/>
  <c r="AC63" i="164" s="1"/>
  <c r="E136" i="156"/>
  <c r="E137" i="156"/>
  <c r="D137" i="144"/>
  <c r="A6" i="140"/>
  <c r="A95" i="60"/>
  <c r="L33" i="138"/>
  <c r="L34" i="138"/>
  <c r="J21" i="113"/>
  <c r="S112" i="122"/>
  <c r="N111" i="164"/>
  <c r="D137" i="138"/>
  <c r="N95" i="164" s="1"/>
  <c r="H97" i="136"/>
  <c r="H131" i="136" s="1"/>
  <c r="P95" i="164"/>
  <c r="U96" i="122"/>
  <c r="F116" i="156"/>
  <c r="U110" i="122"/>
  <c r="P109" i="164"/>
  <c r="G4" i="162"/>
  <c r="B6" i="52"/>
  <c r="Z114" i="164"/>
  <c r="S114" i="164" s="1"/>
  <c r="AE115" i="122"/>
  <c r="X115" i="122"/>
  <c r="I21" i="143"/>
  <c r="R75" i="122"/>
  <c r="M74" i="164"/>
  <c r="K131" i="156"/>
  <c r="L119" i="156"/>
  <c r="F116" i="157"/>
  <c r="E136" i="157"/>
  <c r="AB107" i="164"/>
  <c r="U107" i="164" s="1"/>
  <c r="AG108" i="122"/>
  <c r="Z108" i="122"/>
  <c r="C11" i="123"/>
  <c r="D29" i="132" s="1"/>
  <c r="F28" i="166"/>
  <c r="M100" i="5"/>
  <c r="K96" i="5"/>
  <c r="K95" i="5" s="1"/>
  <c r="E15" i="2" s="1"/>
  <c r="D61" i="2"/>
  <c r="D22" i="61"/>
  <c r="D12" i="131" s="1"/>
  <c r="J82" i="60"/>
  <c r="K12" i="60"/>
  <c r="J38" i="156"/>
  <c r="K38" i="136"/>
  <c r="K146" i="5"/>
  <c r="C20" i="2"/>
  <c r="C18" i="2"/>
  <c r="F82" i="149"/>
  <c r="E102" i="149"/>
  <c r="E103" i="149"/>
  <c r="R58" i="122"/>
  <c r="M57" i="164"/>
  <c r="C19" i="123"/>
  <c r="D37" i="132" s="1"/>
  <c r="F25" i="166"/>
  <c r="D27" i="134"/>
  <c r="G39" i="2"/>
  <c r="F39" i="2"/>
  <c r="B100" i="138"/>
  <c r="B134" i="138"/>
  <c r="K131" i="138"/>
  <c r="L119" i="138"/>
  <c r="K137" i="138"/>
  <c r="B121" i="149"/>
  <c r="B87" i="149"/>
  <c r="B88" i="149"/>
  <c r="B122" i="149"/>
  <c r="B96" i="149"/>
  <c r="B130" i="149"/>
  <c r="K131" i="149"/>
  <c r="L119" i="149"/>
  <c r="M70" i="164"/>
  <c r="T70" i="164" s="1"/>
  <c r="R71" i="122"/>
  <c r="Y71" i="122"/>
  <c r="M50" i="164"/>
  <c r="R51" i="122"/>
  <c r="L18" i="156"/>
  <c r="M8" i="113"/>
  <c r="M29" i="157"/>
  <c r="M30" i="157" s="1"/>
  <c r="H85" i="157"/>
  <c r="B96" i="157"/>
  <c r="B130" i="157"/>
  <c r="AD42" i="122"/>
  <c r="H103" i="157"/>
  <c r="Y41" i="164"/>
  <c r="L25" i="138"/>
  <c r="L26" i="138"/>
  <c r="E136" i="146"/>
  <c r="B136" i="146"/>
  <c r="E137" i="146"/>
  <c r="D26" i="126"/>
  <c r="F43" i="166"/>
  <c r="K137" i="156"/>
  <c r="L111" i="164"/>
  <c r="S111" i="164" s="1"/>
  <c r="Q112" i="122"/>
  <c r="E116" i="149"/>
  <c r="K14" i="149"/>
  <c r="K137" i="149"/>
  <c r="E116" i="150"/>
  <c r="I20" i="152"/>
  <c r="D136" i="143"/>
  <c r="D137" i="143" s="1"/>
  <c r="K137" i="143"/>
  <c r="K21" i="143" s="1"/>
  <c r="E116" i="143"/>
  <c r="K14" i="143"/>
  <c r="Q68" i="122"/>
  <c r="X68" i="122" s="1"/>
  <c r="L67" i="164"/>
  <c r="S67" i="164"/>
  <c r="C12" i="113"/>
  <c r="D31" i="134" s="1"/>
  <c r="D10" i="126"/>
  <c r="F27" i="166"/>
  <c r="E116" i="139"/>
  <c r="D136" i="139"/>
  <c r="K137" i="139"/>
  <c r="C24" i="113"/>
  <c r="E116" i="144"/>
  <c r="K137" i="144"/>
  <c r="AB119" i="164" s="1"/>
  <c r="E116" i="140"/>
  <c r="C21" i="113"/>
  <c r="F5" i="132"/>
  <c r="L18" i="136"/>
  <c r="B119" i="136"/>
  <c r="B85" i="136"/>
  <c r="B89" i="136"/>
  <c r="B123" i="136"/>
  <c r="B96" i="136"/>
  <c r="B130" i="136"/>
  <c r="D103" i="148"/>
  <c r="N78" i="164" s="1"/>
  <c r="AF74" i="122"/>
  <c r="Y74" i="122"/>
  <c r="AA73" i="164"/>
  <c r="T73" i="164"/>
  <c r="Z37" i="164"/>
  <c r="S37" i="164" s="1"/>
  <c r="X38" i="122"/>
  <c r="I21" i="113"/>
  <c r="L29" i="138"/>
  <c r="L30" i="138"/>
  <c r="B130" i="141"/>
  <c r="B96" i="141"/>
  <c r="J55" i="143"/>
  <c r="J67" i="143"/>
  <c r="C111" i="143"/>
  <c r="J111" i="143"/>
  <c r="J123" i="143" s="1"/>
  <c r="J135" i="143" s="1"/>
  <c r="K63" i="143"/>
  <c r="K16" i="143"/>
  <c r="K69" i="143"/>
  <c r="L51" i="143"/>
  <c r="B122" i="143"/>
  <c r="B88" i="143"/>
  <c r="B123" i="144"/>
  <c r="B89" i="144"/>
  <c r="L137" i="138"/>
  <c r="AH96" i="122" s="1"/>
  <c r="E136" i="138"/>
  <c r="D137" i="152"/>
  <c r="N63" i="164" s="1"/>
  <c r="F39" i="166"/>
  <c r="D41" i="134"/>
  <c r="E111" i="147"/>
  <c r="L111" i="147" s="1"/>
  <c r="L123" i="147" s="1"/>
  <c r="L135" i="147" s="1"/>
  <c r="E43" i="147"/>
  <c r="L43" i="147"/>
  <c r="L55" i="147" s="1"/>
  <c r="L67" i="147" s="1"/>
  <c r="L23" i="147"/>
  <c r="E111" i="146"/>
  <c r="L111" i="146" s="1"/>
  <c r="L123" i="146" s="1"/>
  <c r="L135" i="146" s="1"/>
  <c r="E77" i="146"/>
  <c r="L77" i="146" s="1"/>
  <c r="L89" i="146" s="1"/>
  <c r="L101" i="146"/>
  <c r="E43" i="146"/>
  <c r="L43" i="146" s="1"/>
  <c r="L55" i="146" s="1"/>
  <c r="L67" i="146" s="1"/>
  <c r="L23" i="146"/>
  <c r="E111" i="138"/>
  <c r="L111" i="138"/>
  <c r="L123" i="138"/>
  <c r="L135" i="138"/>
  <c r="E77" i="138"/>
  <c r="L77" i="138"/>
  <c r="L89" i="138"/>
  <c r="L101" i="138"/>
  <c r="E43" i="138"/>
  <c r="L43" i="138"/>
  <c r="L55" i="138"/>
  <c r="L67" i="138"/>
  <c r="L23" i="138"/>
  <c r="D43" i="144"/>
  <c r="K43" i="144" s="1"/>
  <c r="K55" i="144" s="1"/>
  <c r="K67" i="144" s="1"/>
  <c r="D77" i="144"/>
  <c r="K77" i="144"/>
  <c r="K89" i="144" s="1"/>
  <c r="K101" i="144" s="1"/>
  <c r="K23" i="144"/>
  <c r="J131" i="147"/>
  <c r="J119" i="160"/>
  <c r="I129" i="160"/>
  <c r="I18" i="147"/>
  <c r="I137" i="147"/>
  <c r="B116" i="160"/>
  <c r="B112" i="160" s="1"/>
  <c r="I14" i="147"/>
  <c r="K86" i="5"/>
  <c r="K85" i="5"/>
  <c r="L85" i="5" s="1"/>
  <c r="C14" i="2"/>
  <c r="K107" i="47"/>
  <c r="C33" i="2"/>
  <c r="M111" i="47"/>
  <c r="J114" i="47"/>
  <c r="M61" i="47"/>
  <c r="C28" i="2"/>
  <c r="K57" i="47"/>
  <c r="K56" i="47" s="1"/>
  <c r="M9" i="47"/>
  <c r="C52" i="61"/>
  <c r="C14" i="131" s="1"/>
  <c r="C85" i="2"/>
  <c r="D37" i="61"/>
  <c r="D13" i="131"/>
  <c r="C37" i="61"/>
  <c r="C13" i="131"/>
  <c r="C48" i="2"/>
  <c r="C53" i="2"/>
  <c r="E69" i="138"/>
  <c r="B68" i="138"/>
  <c r="G4" i="163"/>
  <c r="L4" i="163"/>
  <c r="V4" i="163"/>
  <c r="AA109" i="164"/>
  <c r="AF110" i="122"/>
  <c r="Y110" i="122" s="1"/>
  <c r="D103" i="155"/>
  <c r="S51" i="122" s="1"/>
  <c r="B102" i="155"/>
  <c r="AD91" i="122"/>
  <c r="H137" i="145"/>
  <c r="G20" i="113"/>
  <c r="J37" i="166" s="1"/>
  <c r="K37" i="145"/>
  <c r="K38" i="145"/>
  <c r="E136" i="151"/>
  <c r="E137" i="151" s="1"/>
  <c r="O67" i="164" s="1"/>
  <c r="S47" i="164"/>
  <c r="X88" i="122"/>
  <c r="D14" i="126"/>
  <c r="C14" i="123"/>
  <c r="D32" i="132" s="1"/>
  <c r="F42" i="166"/>
  <c r="D25" i="126"/>
  <c r="E116" i="141"/>
  <c r="K14" i="141"/>
  <c r="X120" i="122"/>
  <c r="M51" i="47"/>
  <c r="J54" i="47"/>
  <c r="C27" i="2"/>
  <c r="D15" i="107"/>
  <c r="D8" i="131"/>
  <c r="N61" i="164"/>
  <c r="S62" i="122"/>
  <c r="AH63" i="122"/>
  <c r="AC62" i="164"/>
  <c r="F68" i="151"/>
  <c r="L63" i="151"/>
  <c r="L16" i="151"/>
  <c r="U13" i="163" s="1"/>
  <c r="M51" i="151"/>
  <c r="L69" i="151"/>
  <c r="E6" i="113"/>
  <c r="K29" i="136"/>
  <c r="L37" i="136"/>
  <c r="L38" i="136" s="1"/>
  <c r="K6" i="113"/>
  <c r="E48" i="146"/>
  <c r="D68" i="146"/>
  <c r="K69" i="146"/>
  <c r="N29" i="166"/>
  <c r="L31" i="134"/>
  <c r="J55" i="146"/>
  <c r="J67" i="146" s="1"/>
  <c r="C111" i="146"/>
  <c r="J111" i="146"/>
  <c r="J123" i="146"/>
  <c r="J135" i="146" s="1"/>
  <c r="B122" i="146"/>
  <c r="B88" i="146"/>
  <c r="Y85" i="164"/>
  <c r="H103" i="146"/>
  <c r="AD86" i="122"/>
  <c r="K47" i="60"/>
  <c r="K127" i="47"/>
  <c r="K126" i="47" s="1"/>
  <c r="E35" i="2" s="1"/>
  <c r="M131" i="47"/>
  <c r="J38" i="153"/>
  <c r="C8" i="2"/>
  <c r="K7" i="47"/>
  <c r="K6" i="47" s="1"/>
  <c r="L6" i="47" s="1"/>
  <c r="M12" i="47"/>
  <c r="G14" i="131"/>
  <c r="H11" i="52"/>
  <c r="E95" i="2"/>
  <c r="G83" i="2"/>
  <c r="E71" i="2"/>
  <c r="B102" i="138"/>
  <c r="F103" i="138"/>
  <c r="P5" i="113"/>
  <c r="C5" i="113"/>
  <c r="D5" i="126" s="1"/>
  <c r="L5" i="113"/>
  <c r="G5" i="126" s="1"/>
  <c r="N5" i="132"/>
  <c r="O4" i="162"/>
  <c r="Q5" i="123"/>
  <c r="I5" i="123"/>
  <c r="U5" i="123"/>
  <c r="M30" i="136"/>
  <c r="M6" i="113"/>
  <c r="AF91" i="122"/>
  <c r="Y91" i="122" s="1"/>
  <c r="AA90" i="164"/>
  <c r="T90" i="164"/>
  <c r="AA85" i="164"/>
  <c r="AF86" i="122"/>
  <c r="D103" i="149"/>
  <c r="L69" i="164"/>
  <c r="Q70" i="122"/>
  <c r="AG51" i="122"/>
  <c r="AB50" i="164"/>
  <c r="L131" i="157"/>
  <c r="M119" i="157"/>
  <c r="M131" i="157"/>
  <c r="AA7" i="163"/>
  <c r="U8" i="123"/>
  <c r="V26" i="132"/>
  <c r="Q8" i="163"/>
  <c r="M9" i="123"/>
  <c r="N27" i="132"/>
  <c r="Q14" i="163"/>
  <c r="M15" i="123"/>
  <c r="N33" i="132" s="1"/>
  <c r="V17" i="163"/>
  <c r="Q18" i="123"/>
  <c r="R36" i="132"/>
  <c r="B126" i="141"/>
  <c r="B92" i="141"/>
  <c r="B124" i="143"/>
  <c r="B90" i="143"/>
  <c r="L18" i="143"/>
  <c r="L61" i="160"/>
  <c r="B125" i="144"/>
  <c r="B91" i="144"/>
  <c r="O20" i="113"/>
  <c r="M37" i="145"/>
  <c r="M38" i="145" s="1"/>
  <c r="M13" i="160"/>
  <c r="D112" i="98"/>
  <c r="D117" i="98" s="1"/>
  <c r="J77" i="60"/>
  <c r="F3" i="166"/>
  <c r="B39" i="54"/>
  <c r="D3" i="52"/>
  <c r="C5" i="60"/>
  <c r="D3" i="163"/>
  <c r="C5" i="98"/>
  <c r="C3" i="123"/>
  <c r="C3" i="131"/>
  <c r="K67" i="60"/>
  <c r="I18" i="123"/>
  <c r="J36" i="132" s="1"/>
  <c r="L17" i="163"/>
  <c r="J14" i="147"/>
  <c r="J20" i="147" s="1"/>
  <c r="M17" i="163" s="1"/>
  <c r="K119" i="147"/>
  <c r="I131" i="147"/>
  <c r="I119" i="160"/>
  <c r="I112" i="160"/>
  <c r="M107" i="5"/>
  <c r="M97" i="5"/>
  <c r="M78" i="47"/>
  <c r="J84" i="47"/>
  <c r="M71" i="47"/>
  <c r="K67" i="47"/>
  <c r="K66" i="47" s="1"/>
  <c r="D25" i="107"/>
  <c r="D9" i="131"/>
  <c r="C15" i="107"/>
  <c r="C8" i="131" s="1"/>
  <c r="P35" i="164"/>
  <c r="U36" i="122"/>
  <c r="R35" i="122"/>
  <c r="E102" i="145"/>
  <c r="M85" i="157"/>
  <c r="M97" i="157"/>
  <c r="L97" i="157"/>
  <c r="K85" i="136"/>
  <c r="B125" i="136"/>
  <c r="B91" i="136"/>
  <c r="B87" i="136"/>
  <c r="B121" i="136"/>
  <c r="AA77" i="164"/>
  <c r="T77" i="164" s="1"/>
  <c r="AF78" i="122"/>
  <c r="Y78" i="122"/>
  <c r="D8" i="123"/>
  <c r="E26" i="132"/>
  <c r="C7" i="113"/>
  <c r="M85" i="143"/>
  <c r="M103" i="143" s="1"/>
  <c r="L97" i="143"/>
  <c r="AD51" i="122"/>
  <c r="Y50" i="164"/>
  <c r="H137" i="155"/>
  <c r="K29" i="146"/>
  <c r="K30" i="146" s="1"/>
  <c r="D19" i="113"/>
  <c r="J20" i="146"/>
  <c r="M18" i="163" s="1"/>
  <c r="B124" i="146"/>
  <c r="B90" i="146"/>
  <c r="R87" i="122"/>
  <c r="M86" i="164"/>
  <c r="T86" i="164" s="1"/>
  <c r="I18" i="113"/>
  <c r="L29" i="147"/>
  <c r="L30" i="147"/>
  <c r="J30" i="147" s="1"/>
  <c r="B85" i="149"/>
  <c r="B119" i="149"/>
  <c r="R76" i="122"/>
  <c r="Y76" i="122" s="1"/>
  <c r="M75" i="164"/>
  <c r="T75" i="164"/>
  <c r="J55" i="150"/>
  <c r="J67" i="150" s="1"/>
  <c r="C111" i="150"/>
  <c r="J111" i="150"/>
  <c r="J123" i="150"/>
  <c r="J135" i="150" s="1"/>
  <c r="E48" i="150"/>
  <c r="K69" i="150"/>
  <c r="D68" i="150"/>
  <c r="B68" i="150" s="1"/>
  <c r="M71" i="164"/>
  <c r="R72" i="122"/>
  <c r="Y72" i="122"/>
  <c r="I11" i="113"/>
  <c r="L29" i="154"/>
  <c r="L30" i="154"/>
  <c r="L37" i="157"/>
  <c r="L38" i="157" s="1"/>
  <c r="A6" i="145"/>
  <c r="A80" i="60"/>
  <c r="E136" i="136"/>
  <c r="B136" i="136" s="1"/>
  <c r="U6" i="123"/>
  <c r="AA5" i="163"/>
  <c r="F102" i="139"/>
  <c r="F103" i="144"/>
  <c r="B102" i="144"/>
  <c r="P46" i="164"/>
  <c r="U47" i="122"/>
  <c r="E68" i="158"/>
  <c r="F48" i="158"/>
  <c r="Z63" i="122"/>
  <c r="N82" i="164"/>
  <c r="U82" i="164" s="1"/>
  <c r="L30" i="136"/>
  <c r="B48" i="160"/>
  <c r="B44" i="160"/>
  <c r="B44" i="136"/>
  <c r="D48" i="136"/>
  <c r="I69" i="136"/>
  <c r="I61" i="160"/>
  <c r="I18" i="136"/>
  <c r="I63" i="136"/>
  <c r="AA94" i="164"/>
  <c r="AF95" i="122"/>
  <c r="U23" i="123"/>
  <c r="V41" i="132"/>
  <c r="AA22" i="163"/>
  <c r="E48" i="140"/>
  <c r="D68" i="140"/>
  <c r="M102" i="164"/>
  <c r="R103" i="122"/>
  <c r="AF111" i="122"/>
  <c r="Y111" i="122" s="1"/>
  <c r="K69" i="147"/>
  <c r="D68" i="147"/>
  <c r="E48" i="147"/>
  <c r="E102" i="148"/>
  <c r="E103" i="148"/>
  <c r="E48" i="152"/>
  <c r="K69" i="152"/>
  <c r="Q54" i="122"/>
  <c r="L53" i="164"/>
  <c r="AA8" i="163"/>
  <c r="U9" i="123"/>
  <c r="V27" i="132" s="1"/>
  <c r="M40" i="132"/>
  <c r="P21" i="163"/>
  <c r="K63" i="149"/>
  <c r="K69" i="149"/>
  <c r="L51" i="149"/>
  <c r="N38" i="132"/>
  <c r="Q19" i="163"/>
  <c r="H137" i="141"/>
  <c r="Y106" i="164"/>
  <c r="AD107" i="122"/>
  <c r="Y114" i="164"/>
  <c r="H137" i="143"/>
  <c r="Y118" i="164"/>
  <c r="H137" i="144"/>
  <c r="B85" i="138"/>
  <c r="B119" i="138"/>
  <c r="J55" i="140"/>
  <c r="J67" i="140" s="1"/>
  <c r="C111" i="140"/>
  <c r="J111" i="140"/>
  <c r="J123" i="140"/>
  <c r="J135" i="140" s="1"/>
  <c r="B90" i="140"/>
  <c r="B124" i="140"/>
  <c r="L85" i="140"/>
  <c r="K97" i="140"/>
  <c r="E82" i="142"/>
  <c r="D102" i="142"/>
  <c r="AA24" i="163"/>
  <c r="U25" i="123"/>
  <c r="V43" i="132"/>
  <c r="I27" i="113"/>
  <c r="L29" i="144"/>
  <c r="L30" i="144"/>
  <c r="V19" i="163"/>
  <c r="Q20" i="123"/>
  <c r="R38" i="132"/>
  <c r="Y65" i="164"/>
  <c r="H103" i="151"/>
  <c r="AD67" i="122" s="1"/>
  <c r="B88" i="153"/>
  <c r="B122" i="153"/>
  <c r="P35" i="166"/>
  <c r="N37" i="134"/>
  <c r="O13" i="163"/>
  <c r="W4" i="163"/>
  <c r="AB4" i="163"/>
  <c r="L63" i="147"/>
  <c r="M51" i="147"/>
  <c r="L63" i="154"/>
  <c r="M51" i="154"/>
  <c r="M63" i="154" s="1"/>
  <c r="L33" i="164"/>
  <c r="N106" i="164"/>
  <c r="U106" i="164" s="1"/>
  <c r="S107" i="122"/>
  <c r="Z107" i="122"/>
  <c r="J49" i="160"/>
  <c r="I44" i="136"/>
  <c r="I16" i="136"/>
  <c r="K51" i="136"/>
  <c r="D103" i="140"/>
  <c r="S103" i="122" s="1"/>
  <c r="M109" i="164"/>
  <c r="R110" i="122"/>
  <c r="D15" i="113"/>
  <c r="J20" i="150"/>
  <c r="F82" i="152"/>
  <c r="E102" i="152"/>
  <c r="U62" i="164"/>
  <c r="G30" i="166"/>
  <c r="E32" i="134"/>
  <c r="G13" i="123"/>
  <c r="H31" i="132"/>
  <c r="Q12" i="163"/>
  <c r="M13" i="123"/>
  <c r="N31" i="132" s="1"/>
  <c r="M119" i="145"/>
  <c r="M131" i="145"/>
  <c r="L131" i="145"/>
  <c r="M23" i="123"/>
  <c r="N41" i="132"/>
  <c r="Q22" i="163"/>
  <c r="AD59" i="122"/>
  <c r="H137" i="153"/>
  <c r="Y58" i="164"/>
  <c r="AD95" i="122"/>
  <c r="H137" i="138"/>
  <c r="Y95" i="164" s="1"/>
  <c r="B120" i="139"/>
  <c r="B86" i="139"/>
  <c r="L51" i="140"/>
  <c r="K16" i="140"/>
  <c r="P22" i="163" s="1"/>
  <c r="O22" i="163" s="1"/>
  <c r="B87" i="140"/>
  <c r="B121" i="140"/>
  <c r="K103" i="140"/>
  <c r="AB102" i="164" s="1"/>
  <c r="U102" i="164" s="1"/>
  <c r="E82" i="140"/>
  <c r="I25" i="113"/>
  <c r="L29" i="142"/>
  <c r="L30" i="142"/>
  <c r="H103" i="142"/>
  <c r="Y110" i="164" s="1"/>
  <c r="Y109" i="164"/>
  <c r="AD110" i="122"/>
  <c r="M25" i="123"/>
  <c r="N43" i="132"/>
  <c r="Q24" i="163"/>
  <c r="AA111" i="164"/>
  <c r="T111" i="164"/>
  <c r="AF112" i="122"/>
  <c r="Y112" i="122" s="1"/>
  <c r="L51" i="145"/>
  <c r="K63" i="145"/>
  <c r="B122" i="145"/>
  <c r="B88" i="145"/>
  <c r="B86" i="147"/>
  <c r="B120" i="147"/>
  <c r="J55" i="151"/>
  <c r="J67" i="151" s="1"/>
  <c r="C111" i="151"/>
  <c r="J111" i="151"/>
  <c r="J123" i="151"/>
  <c r="J135" i="151" s="1"/>
  <c r="B125" i="151"/>
  <c r="B91" i="151"/>
  <c r="B98" i="151"/>
  <c r="B132" i="151"/>
  <c r="A20" i="160"/>
  <c r="A20" i="152"/>
  <c r="A20" i="158"/>
  <c r="A20" i="140"/>
  <c r="A20" i="149"/>
  <c r="A20" i="147"/>
  <c r="A20" i="143"/>
  <c r="C19" i="164"/>
  <c r="A20" i="138"/>
  <c r="A20" i="150"/>
  <c r="A20" i="157"/>
  <c r="A20" i="141"/>
  <c r="A20" i="139"/>
  <c r="J51" i="160"/>
  <c r="M95" i="160"/>
  <c r="J117" i="160"/>
  <c r="K119" i="136"/>
  <c r="D68" i="142"/>
  <c r="D69" i="142" s="1"/>
  <c r="L103" i="143"/>
  <c r="AE91" i="122"/>
  <c r="X91" i="122"/>
  <c r="Z90" i="164"/>
  <c r="S90" i="164" s="1"/>
  <c r="AA6" i="163"/>
  <c r="U7" i="123"/>
  <c r="V25" i="132"/>
  <c r="AA25" i="163"/>
  <c r="U26" i="123"/>
  <c r="V44" i="132" s="1"/>
  <c r="L51" i="155"/>
  <c r="V10" i="163"/>
  <c r="Q11" i="123"/>
  <c r="R29" i="132" s="1"/>
  <c r="J29" i="166"/>
  <c r="I11" i="163"/>
  <c r="S65" i="164"/>
  <c r="Y92" i="122"/>
  <c r="Y62" i="164"/>
  <c r="H137" i="152"/>
  <c r="AD64" i="122" s="1"/>
  <c r="K18" i="138"/>
  <c r="K21" i="163"/>
  <c r="AA23" i="163"/>
  <c r="U24" i="123"/>
  <c r="V42" i="132" s="1"/>
  <c r="D25" i="113"/>
  <c r="I26" i="113"/>
  <c r="J45" i="134" s="1"/>
  <c r="L29" i="143"/>
  <c r="L30" i="143" s="1"/>
  <c r="K19" i="113"/>
  <c r="N36" i="166" s="1"/>
  <c r="L37" i="146"/>
  <c r="L38" i="146" s="1"/>
  <c r="J38" i="146" s="1"/>
  <c r="AA17" i="163"/>
  <c r="U18" i="123"/>
  <c r="V36" i="132" s="1"/>
  <c r="O17" i="113"/>
  <c r="M37" i="148"/>
  <c r="M38" i="148"/>
  <c r="L119" i="148"/>
  <c r="M17" i="123"/>
  <c r="N35" i="132" s="1"/>
  <c r="M14" i="113"/>
  <c r="M29" i="151"/>
  <c r="M30" i="151"/>
  <c r="M13" i="113"/>
  <c r="P30" i="166" s="1"/>
  <c r="M29" i="152"/>
  <c r="M30" i="152"/>
  <c r="Q13" i="123"/>
  <c r="R31" i="132"/>
  <c r="V12" i="163"/>
  <c r="J97" i="136"/>
  <c r="J85" i="160"/>
  <c r="J103" i="136"/>
  <c r="B112" i="158"/>
  <c r="B137" i="158"/>
  <c r="I137" i="158"/>
  <c r="D116" i="158"/>
  <c r="E116" i="158" s="1"/>
  <c r="J131" i="158"/>
  <c r="J137" i="158"/>
  <c r="C103" i="157"/>
  <c r="J103" i="157"/>
  <c r="J14" i="157"/>
  <c r="I44" i="156"/>
  <c r="I69" i="156"/>
  <c r="I16" i="156"/>
  <c r="J97" i="156"/>
  <c r="J16" i="156"/>
  <c r="H9" i="123" s="1"/>
  <c r="J18" i="155"/>
  <c r="I44" i="153"/>
  <c r="K51" i="153"/>
  <c r="B78" i="153"/>
  <c r="D82" i="153"/>
  <c r="I103" i="153"/>
  <c r="B103" i="153"/>
  <c r="I131" i="153"/>
  <c r="K119" i="153"/>
  <c r="I112" i="153"/>
  <c r="B78" i="151"/>
  <c r="D82" i="151"/>
  <c r="B103" i="151"/>
  <c r="I103" i="151"/>
  <c r="J97" i="151"/>
  <c r="J16" i="151"/>
  <c r="B78" i="150"/>
  <c r="B103" i="150"/>
  <c r="D82" i="150"/>
  <c r="AA71" i="164"/>
  <c r="T71" i="164"/>
  <c r="J21" i="150"/>
  <c r="I44" i="149"/>
  <c r="I16" i="149"/>
  <c r="I69" i="149"/>
  <c r="I63" i="148"/>
  <c r="I18" i="148"/>
  <c r="C103" i="148"/>
  <c r="J14" i="148"/>
  <c r="D17" i="113" s="1"/>
  <c r="J103" i="148"/>
  <c r="J21" i="148" s="1"/>
  <c r="B44" i="147"/>
  <c r="I69" i="147"/>
  <c r="B69" i="147"/>
  <c r="J69" i="145"/>
  <c r="C69" i="145"/>
  <c r="C69" i="152"/>
  <c r="J14" i="145"/>
  <c r="D20" i="113" s="1"/>
  <c r="I78" i="145"/>
  <c r="I97" i="145"/>
  <c r="I16" i="145"/>
  <c r="K85" i="145"/>
  <c r="K16" i="145" s="1"/>
  <c r="I63" i="138"/>
  <c r="I18" i="138"/>
  <c r="B44" i="139"/>
  <c r="D48" i="139"/>
  <c r="I69" i="139"/>
  <c r="J63" i="139"/>
  <c r="J69" i="139"/>
  <c r="B78" i="140"/>
  <c r="B103" i="140"/>
  <c r="J97" i="140"/>
  <c r="J103" i="140"/>
  <c r="AF103" i="122" s="1"/>
  <c r="I44" i="141"/>
  <c r="I69" i="141"/>
  <c r="I78" i="142"/>
  <c r="I97" i="142"/>
  <c r="I103" i="142"/>
  <c r="K85" i="142"/>
  <c r="I16" i="142"/>
  <c r="D25" i="123" s="1"/>
  <c r="E43" i="132" s="1"/>
  <c r="B44" i="144"/>
  <c r="I69" i="144"/>
  <c r="D48" i="144"/>
  <c r="B69" i="144"/>
  <c r="J63" i="144"/>
  <c r="J16" i="144"/>
  <c r="I112" i="144"/>
  <c r="I131" i="144"/>
  <c r="C43" i="139"/>
  <c r="J43" i="139" s="1"/>
  <c r="C77" i="139"/>
  <c r="J77" i="139"/>
  <c r="J89" i="139" s="1"/>
  <c r="J101" i="139" s="1"/>
  <c r="C77" i="147"/>
  <c r="J77" i="147"/>
  <c r="J89" i="147"/>
  <c r="J101" i="147" s="1"/>
  <c r="C43" i="147"/>
  <c r="J43" i="147"/>
  <c r="C77" i="136"/>
  <c r="J77" i="136" s="1"/>
  <c r="J89" i="136" s="1"/>
  <c r="J101" i="136"/>
  <c r="C43" i="136"/>
  <c r="J43" i="136" s="1"/>
  <c r="D6" i="55"/>
  <c r="F5" i="165"/>
  <c r="H19" i="122"/>
  <c r="K95" i="160"/>
  <c r="AF118" i="122"/>
  <c r="AA117" i="164"/>
  <c r="K63" i="152"/>
  <c r="L51" i="152"/>
  <c r="K16" i="152"/>
  <c r="P12" i="163" s="1"/>
  <c r="O12" i="163" s="1"/>
  <c r="AF50" i="122"/>
  <c r="Y50" i="122"/>
  <c r="L119" i="158"/>
  <c r="AF39" i="122"/>
  <c r="Y39" i="122" s="1"/>
  <c r="Q6" i="163"/>
  <c r="M7" i="123"/>
  <c r="N25" i="132" s="1"/>
  <c r="J11" i="163"/>
  <c r="Y48" i="122"/>
  <c r="C111" i="138"/>
  <c r="J111" i="138"/>
  <c r="J123" i="138"/>
  <c r="J135" i="138"/>
  <c r="J55" i="138"/>
  <c r="J67" i="138"/>
  <c r="K131" i="141"/>
  <c r="L119" i="141"/>
  <c r="K131" i="143"/>
  <c r="L119" i="143"/>
  <c r="M26" i="123"/>
  <c r="N44" i="132"/>
  <c r="Q25" i="163"/>
  <c r="M29" i="146"/>
  <c r="M30" i="146" s="1"/>
  <c r="K16" i="146"/>
  <c r="L19" i="123" s="1"/>
  <c r="G17" i="113"/>
  <c r="K37" i="148"/>
  <c r="K38" i="148"/>
  <c r="AA16" i="163"/>
  <c r="U17" i="123"/>
  <c r="V35" i="132" s="1"/>
  <c r="E14" i="113"/>
  <c r="K29" i="151"/>
  <c r="K30" i="151"/>
  <c r="J30" i="151" s="1"/>
  <c r="K13" i="113"/>
  <c r="N30" i="166" s="1"/>
  <c r="L37" i="152"/>
  <c r="L38" i="152"/>
  <c r="AA10" i="163"/>
  <c r="U11" i="123"/>
  <c r="V29" i="132" s="1"/>
  <c r="I9" i="113"/>
  <c r="L29" i="156"/>
  <c r="L30" i="156"/>
  <c r="J30" i="156" s="1"/>
  <c r="L11" i="160"/>
  <c r="J63" i="154"/>
  <c r="I63" i="157"/>
  <c r="J97" i="158"/>
  <c r="J16" i="158"/>
  <c r="I44" i="157"/>
  <c r="K51" i="157"/>
  <c r="I69" i="157"/>
  <c r="I63" i="156"/>
  <c r="J14" i="156"/>
  <c r="D9" i="113" s="1"/>
  <c r="C103" i="156"/>
  <c r="B44" i="155"/>
  <c r="D48" i="155"/>
  <c r="I69" i="155"/>
  <c r="Z49" i="164" s="1"/>
  <c r="B69" i="155"/>
  <c r="Q50" i="122" s="1"/>
  <c r="J63" i="155"/>
  <c r="J16" i="155"/>
  <c r="I131" i="155"/>
  <c r="I112" i="155"/>
  <c r="I16" i="155"/>
  <c r="K119" i="155"/>
  <c r="B44" i="154"/>
  <c r="D48" i="154"/>
  <c r="I69" i="154"/>
  <c r="J16" i="154"/>
  <c r="J69" i="154"/>
  <c r="I112" i="154"/>
  <c r="I131" i="154"/>
  <c r="K119" i="154"/>
  <c r="I16" i="154"/>
  <c r="B44" i="153"/>
  <c r="I69" i="153"/>
  <c r="D48" i="153"/>
  <c r="B69" i="153"/>
  <c r="I18" i="153"/>
  <c r="I63" i="153"/>
  <c r="I97" i="153"/>
  <c r="I78" i="153"/>
  <c r="K85" i="153"/>
  <c r="J69" i="152"/>
  <c r="J16" i="152"/>
  <c r="J131" i="152"/>
  <c r="J137" i="152"/>
  <c r="AA63" i="164" s="1"/>
  <c r="J18" i="151"/>
  <c r="L13" i="163" s="1"/>
  <c r="J131" i="151"/>
  <c r="J137" i="151"/>
  <c r="I97" i="150"/>
  <c r="I16" i="150"/>
  <c r="D15" i="123" s="1"/>
  <c r="I78" i="150"/>
  <c r="I63" i="149"/>
  <c r="I18" i="149"/>
  <c r="I20" i="149" s="1"/>
  <c r="J14" i="149"/>
  <c r="J103" i="149"/>
  <c r="I44" i="148"/>
  <c r="I16" i="148"/>
  <c r="D17" i="123" s="1"/>
  <c r="E35" i="132" s="1"/>
  <c r="K51" i="148"/>
  <c r="L51" i="148" s="1"/>
  <c r="J97" i="148"/>
  <c r="J16" i="148"/>
  <c r="B44" i="146"/>
  <c r="B69" i="146"/>
  <c r="L85" i="164" s="1"/>
  <c r="I69" i="146"/>
  <c r="J63" i="146"/>
  <c r="I131" i="146"/>
  <c r="I112" i="146"/>
  <c r="I16" i="146"/>
  <c r="I44" i="138"/>
  <c r="K51" i="138"/>
  <c r="J18" i="139"/>
  <c r="L21" i="163" s="1"/>
  <c r="J131" i="139"/>
  <c r="I63" i="141"/>
  <c r="I18" i="141"/>
  <c r="G23" i="163" s="1"/>
  <c r="C103" i="141"/>
  <c r="J14" i="141"/>
  <c r="I112" i="141"/>
  <c r="I131" i="141"/>
  <c r="J97" i="143"/>
  <c r="J16" i="143"/>
  <c r="J103" i="143"/>
  <c r="C43" i="141"/>
  <c r="J43" i="141"/>
  <c r="C111" i="141" s="1"/>
  <c r="C77" i="141"/>
  <c r="J77" i="141" s="1"/>
  <c r="J89" i="141" s="1"/>
  <c r="J101" i="141"/>
  <c r="C77" i="145"/>
  <c r="J77" i="145" s="1"/>
  <c r="J89" i="145" s="1"/>
  <c r="J101" i="145" s="1"/>
  <c r="C43" i="145"/>
  <c r="J43" i="145" s="1"/>
  <c r="J55" i="145" s="1"/>
  <c r="C111" i="149"/>
  <c r="J111" i="149"/>
  <c r="J123" i="149" s="1"/>
  <c r="J135" i="149" s="1"/>
  <c r="J55" i="149"/>
  <c r="J67" i="149"/>
  <c r="C43" i="153"/>
  <c r="J43" i="153" s="1"/>
  <c r="J55" i="153" s="1"/>
  <c r="J67" i="153" s="1"/>
  <c r="C77" i="153"/>
  <c r="J77" i="153"/>
  <c r="J89" i="153"/>
  <c r="J101" i="153" s="1"/>
  <c r="J55" i="157"/>
  <c r="J67" i="157"/>
  <c r="C111" i="157"/>
  <c r="J111" i="157" s="1"/>
  <c r="J123" i="157" s="1"/>
  <c r="J135" i="157"/>
  <c r="F5" i="55"/>
  <c r="H6" i="165"/>
  <c r="K49" i="160"/>
  <c r="M83" i="160"/>
  <c r="K117" i="160"/>
  <c r="Q7" i="163"/>
  <c r="M8" i="123"/>
  <c r="N26" i="132" s="1"/>
  <c r="U21" i="123"/>
  <c r="V39" i="132"/>
  <c r="Q8" i="123"/>
  <c r="R26" i="132"/>
  <c r="V7" i="163"/>
  <c r="Q27" i="123"/>
  <c r="R45" i="132" s="1"/>
  <c r="V26" i="163"/>
  <c r="Q7" i="123"/>
  <c r="R25" i="132" s="1"/>
  <c r="V6" i="163"/>
  <c r="AA12" i="163"/>
  <c r="U13" i="123"/>
  <c r="V18" i="163"/>
  <c r="Q19" i="123"/>
  <c r="R37" i="132"/>
  <c r="N38" i="166"/>
  <c r="L40" i="134"/>
  <c r="L39" i="166"/>
  <c r="J41" i="134"/>
  <c r="I24" i="113"/>
  <c r="L29" i="141"/>
  <c r="L30" i="141" s="1"/>
  <c r="Q24" i="123"/>
  <c r="R42" i="132"/>
  <c r="V23" i="163"/>
  <c r="E20" i="113"/>
  <c r="K29" i="145"/>
  <c r="K30" i="145"/>
  <c r="M20" i="113"/>
  <c r="M29" i="145"/>
  <c r="M30" i="145"/>
  <c r="G19" i="113"/>
  <c r="H38" i="134" s="1"/>
  <c r="E17" i="113"/>
  <c r="K29" i="148"/>
  <c r="K30" i="148" s="1"/>
  <c r="M29" i="148"/>
  <c r="M30" i="148"/>
  <c r="J30" i="148"/>
  <c r="M17" i="113"/>
  <c r="G14" i="113"/>
  <c r="K37" i="151"/>
  <c r="K38" i="151"/>
  <c r="Q10" i="163"/>
  <c r="M11" i="123"/>
  <c r="N29" i="132"/>
  <c r="G10" i="113"/>
  <c r="K37" i="155"/>
  <c r="K38" i="155"/>
  <c r="Q9" i="163"/>
  <c r="M10" i="123"/>
  <c r="N28" i="132"/>
  <c r="E8" i="113"/>
  <c r="H25" i="166" s="1"/>
  <c r="K29" i="157"/>
  <c r="G7" i="113"/>
  <c r="G8" i="113"/>
  <c r="I7" i="163" s="1"/>
  <c r="G13" i="113"/>
  <c r="K37" i="158"/>
  <c r="K38" i="158" s="1"/>
  <c r="F11" i="165"/>
  <c r="G8" i="165"/>
  <c r="U15" i="123"/>
  <c r="V33" i="132" s="1"/>
  <c r="AA14" i="163"/>
  <c r="R38" i="166"/>
  <c r="P40" i="134"/>
  <c r="F41" i="134"/>
  <c r="H39" i="166"/>
  <c r="M22" i="113"/>
  <c r="M29" i="139"/>
  <c r="M30" i="139" s="1"/>
  <c r="J30" i="139" s="1"/>
  <c r="N40" i="166"/>
  <c r="L42" i="134"/>
  <c r="K20" i="113"/>
  <c r="L37" i="145"/>
  <c r="L38" i="145"/>
  <c r="O19" i="113"/>
  <c r="M37" i="146"/>
  <c r="M38" i="146"/>
  <c r="K17" i="113"/>
  <c r="N34" i="166" s="1"/>
  <c r="L37" i="148"/>
  <c r="L38" i="148" s="1"/>
  <c r="J38" i="148" s="1"/>
  <c r="I14" i="113"/>
  <c r="L29" i="151"/>
  <c r="L30" i="151"/>
  <c r="Q14" i="123"/>
  <c r="R32" i="132"/>
  <c r="V13" i="163"/>
  <c r="E13" i="113"/>
  <c r="H30" i="166" s="1"/>
  <c r="K29" i="152"/>
  <c r="K30" i="152"/>
  <c r="O10" i="113"/>
  <c r="M37" i="155"/>
  <c r="M38" i="155" s="1"/>
  <c r="U10" i="123"/>
  <c r="V28" i="132"/>
  <c r="AA9" i="163"/>
  <c r="O7" i="113"/>
  <c r="M37" i="158"/>
  <c r="J41" i="166"/>
  <c r="I23" i="163"/>
  <c r="H43" i="134"/>
  <c r="N41" i="166"/>
  <c r="L43" i="134"/>
  <c r="H42" i="166"/>
  <c r="F44" i="134"/>
  <c r="J42" i="166"/>
  <c r="I24" i="163"/>
  <c r="H44" i="134"/>
  <c r="P44" i="166"/>
  <c r="N46" i="134"/>
  <c r="H35" i="166"/>
  <c r="F37" i="134"/>
  <c r="R35" i="166"/>
  <c r="P37" i="134"/>
  <c r="N34" i="134"/>
  <c r="N32" i="166"/>
  <c r="L34" i="134"/>
  <c r="R31" i="166"/>
  <c r="P33" i="134"/>
  <c r="K37" i="152"/>
  <c r="K38" i="152"/>
  <c r="J38" i="152" s="1"/>
  <c r="L37" i="155"/>
  <c r="L38" i="155" s="1"/>
  <c r="K10" i="113"/>
  <c r="L29" i="134" s="1"/>
  <c r="O8" i="113"/>
  <c r="M37" i="157"/>
  <c r="M38" i="157"/>
  <c r="E7" i="113"/>
  <c r="K29" i="158"/>
  <c r="K30" i="158"/>
  <c r="M7" i="113"/>
  <c r="N26" i="134" s="1"/>
  <c r="M29" i="158"/>
  <c r="M30" i="158"/>
  <c r="B13" i="165"/>
  <c r="J39" i="134"/>
  <c r="B9" i="165"/>
  <c r="B125" i="160"/>
  <c r="B160" i="160" s="1"/>
  <c r="B91" i="160"/>
  <c r="B134" i="160"/>
  <c r="B169" i="160" s="1"/>
  <c r="B100" i="160"/>
  <c r="E5" i="55"/>
  <c r="F12" i="55"/>
  <c r="F36" i="55" s="1"/>
  <c r="D11" i="165"/>
  <c r="C10" i="165"/>
  <c r="F8" i="55"/>
  <c r="E7" i="55"/>
  <c r="J40" i="166"/>
  <c r="H42" i="134"/>
  <c r="R41" i="166"/>
  <c r="P43" i="134"/>
  <c r="L44" i="134"/>
  <c r="N42" i="166"/>
  <c r="N43" i="166"/>
  <c r="L45" i="134"/>
  <c r="J44" i="166"/>
  <c r="H46" i="134"/>
  <c r="L36" i="166"/>
  <c r="N35" i="166"/>
  <c r="L37" i="134"/>
  <c r="L34" i="166"/>
  <c r="J36" i="134"/>
  <c r="O13" i="113"/>
  <c r="M37" i="152"/>
  <c r="M38" i="152"/>
  <c r="E10" i="113"/>
  <c r="K29" i="155"/>
  <c r="K30" i="155"/>
  <c r="K37" i="157"/>
  <c r="K38" i="157" s="1"/>
  <c r="J38" i="157" s="1"/>
  <c r="K7" i="113"/>
  <c r="L37" i="158"/>
  <c r="L38" i="158" s="1"/>
  <c r="B8" i="165"/>
  <c r="N43" i="134"/>
  <c r="P45" i="134"/>
  <c r="H26" i="166"/>
  <c r="F28" i="134"/>
  <c r="R44" i="166"/>
  <c r="R121" i="164"/>
  <c r="Y121" i="164"/>
  <c r="Z32" i="164"/>
  <c r="S32" i="164"/>
  <c r="I10" i="163"/>
  <c r="H30" i="134"/>
  <c r="R26" i="166"/>
  <c r="P28" i="134"/>
  <c r="C82" i="160"/>
  <c r="I95" i="160"/>
  <c r="I78" i="149"/>
  <c r="I97" i="149"/>
  <c r="I131" i="145"/>
  <c r="I112" i="145"/>
  <c r="I78" i="141"/>
  <c r="I97" i="141"/>
  <c r="E14" i="55"/>
  <c r="H28" i="134"/>
  <c r="F30" i="134"/>
  <c r="F34" i="134"/>
  <c r="R32" i="166"/>
  <c r="P34" i="134"/>
  <c r="N26" i="166"/>
  <c r="L28" i="134"/>
  <c r="L25" i="166"/>
  <c r="J27" i="134"/>
  <c r="I16" i="158"/>
  <c r="I63" i="158"/>
  <c r="I85" i="160"/>
  <c r="I78" i="160" s="1"/>
  <c r="I78" i="157"/>
  <c r="I97" i="157"/>
  <c r="I63" i="152"/>
  <c r="J63" i="151"/>
  <c r="J97" i="146"/>
  <c r="J63" i="140"/>
  <c r="I131" i="140"/>
  <c r="J131" i="143"/>
  <c r="G13" i="165"/>
  <c r="E9" i="55"/>
  <c r="E33" i="55" s="1"/>
  <c r="J26" i="166"/>
  <c r="D154" i="160"/>
  <c r="F162" i="160"/>
  <c r="E13" i="165" s="1"/>
  <c r="E161" i="160"/>
  <c r="D12" i="165" s="1"/>
  <c r="F158" i="160"/>
  <c r="F9" i="55" s="1"/>
  <c r="F33" i="55" s="1"/>
  <c r="E157" i="160"/>
  <c r="G163" i="160"/>
  <c r="B99" i="160"/>
  <c r="B133" i="160"/>
  <c r="B168" i="160" s="1"/>
  <c r="B11" i="61"/>
  <c r="B41" i="61"/>
  <c r="B56" i="61" s="1"/>
  <c r="B13" i="162"/>
  <c r="B122" i="160"/>
  <c r="B157" i="160" s="1"/>
  <c r="B4" i="151"/>
  <c r="B4" i="144"/>
  <c r="B4" i="154"/>
  <c r="B4" i="138"/>
  <c r="B4" i="139"/>
  <c r="B4" i="157"/>
  <c r="B4" i="153"/>
  <c r="B4" i="155"/>
  <c r="B4" i="150"/>
  <c r="B4" i="142"/>
  <c r="B4" i="136"/>
  <c r="B4" i="143"/>
  <c r="B4" i="156"/>
  <c r="B4" i="141"/>
  <c r="B4" i="158"/>
  <c r="B4" i="145"/>
  <c r="B4" i="146"/>
  <c r="B4" i="149"/>
  <c r="B4" i="147"/>
  <c r="B4" i="140"/>
  <c r="B4" i="152"/>
  <c r="AF33" i="122"/>
  <c r="Y33" i="122"/>
  <c r="B63" i="45"/>
  <c r="B103" i="45"/>
  <c r="J1" i="141"/>
  <c r="A20" i="132"/>
  <c r="B18" i="166"/>
  <c r="A12" i="132"/>
  <c r="B10" i="166"/>
  <c r="B57" i="45"/>
  <c r="B17" i="45"/>
  <c r="B37" i="45"/>
  <c r="B112" i="45"/>
  <c r="B92" i="45"/>
  <c r="B72" i="45"/>
  <c r="B12" i="45"/>
  <c r="B32" i="45"/>
  <c r="B52" i="45"/>
  <c r="B97" i="45"/>
  <c r="B77" i="45"/>
  <c r="C66" i="105"/>
  <c r="A70" i="105"/>
  <c r="C20" i="30"/>
  <c r="D37" i="166"/>
  <c r="C36" i="105"/>
  <c r="A40" i="105"/>
  <c r="C12" i="30"/>
  <c r="D29" i="166"/>
  <c r="B42" i="166"/>
  <c r="A43" i="132"/>
  <c r="A101" i="105"/>
  <c r="A44" i="134"/>
  <c r="B34" i="166"/>
  <c r="A35" i="132"/>
  <c r="A61" i="105"/>
  <c r="A36" i="134"/>
  <c r="A33" i="134"/>
  <c r="A32" i="132"/>
  <c r="B16" i="166"/>
  <c r="A18" i="132"/>
  <c r="A10" i="134"/>
  <c r="B8" i="166"/>
  <c r="A10" i="132"/>
  <c r="J1" i="142"/>
  <c r="J1" i="157"/>
  <c r="J1" i="138"/>
  <c r="J1" i="151"/>
  <c r="J1" i="143"/>
  <c r="J1" i="139"/>
  <c r="J1" i="140"/>
  <c r="J1" i="147"/>
  <c r="J1" i="146"/>
  <c r="J1" i="150"/>
  <c r="J1" i="154"/>
  <c r="J1" i="155"/>
  <c r="J1" i="148"/>
  <c r="J1" i="149"/>
  <c r="J1" i="153"/>
  <c r="J1" i="144"/>
  <c r="B58" i="45"/>
  <c r="B18" i="45"/>
  <c r="B38" i="45"/>
  <c r="B113" i="45"/>
  <c r="B93" i="45"/>
  <c r="B73" i="45"/>
  <c r="B13" i="45"/>
  <c r="B33" i="45"/>
  <c r="B53" i="45"/>
  <c r="B98" i="45"/>
  <c r="B78" i="45"/>
  <c r="C6" i="30"/>
  <c r="C6" i="105"/>
  <c r="C10" i="30"/>
  <c r="D27" i="166"/>
  <c r="B32" i="166"/>
  <c r="A51" i="105"/>
  <c r="A33" i="132"/>
  <c r="A34" i="134"/>
  <c r="B28" i="166"/>
  <c r="A30" i="134"/>
  <c r="C86" i="5"/>
  <c r="A16" i="132"/>
  <c r="B14" i="166"/>
  <c r="A8" i="134"/>
  <c r="B6" i="166"/>
  <c r="C16" i="30"/>
  <c r="B58" i="60" s="1"/>
  <c r="A62" i="60" s="1"/>
  <c r="C56" i="105"/>
  <c r="A60" i="105"/>
  <c r="B38" i="166"/>
  <c r="A39" i="132"/>
  <c r="A81" i="105"/>
  <c r="A40" i="134"/>
  <c r="A36" i="105"/>
  <c r="A30" i="132"/>
  <c r="J4" i="145"/>
  <c r="J4" i="143"/>
  <c r="J4" i="153"/>
  <c r="J4" i="141"/>
  <c r="J4" i="140"/>
  <c r="J4" i="158"/>
  <c r="J4" i="142"/>
  <c r="J4" i="136"/>
  <c r="J4" i="144"/>
  <c r="J4" i="154"/>
  <c r="J4" i="152"/>
  <c r="B12" i="166"/>
  <c r="A14" i="134"/>
  <c r="A47" i="132"/>
  <c r="C46" i="105"/>
  <c r="A50" i="105"/>
  <c r="C14" i="30"/>
  <c r="B44" i="166"/>
  <c r="A111" i="105"/>
  <c r="B36" i="166"/>
  <c r="A71" i="105"/>
  <c r="B56" i="45"/>
  <c r="B9" i="162"/>
  <c r="D8" i="165"/>
  <c r="E8" i="55"/>
  <c r="H24" i="166"/>
  <c r="F26" i="134"/>
  <c r="J30" i="166"/>
  <c r="H32" i="134"/>
  <c r="I12" i="163"/>
  <c r="P34" i="166"/>
  <c r="N36" i="134"/>
  <c r="E24" i="123"/>
  <c r="F42" i="132" s="1"/>
  <c r="K63" i="138"/>
  <c r="L51" i="138"/>
  <c r="L69" i="138" s="1"/>
  <c r="AH94" i="122" s="1"/>
  <c r="F16" i="163"/>
  <c r="G15" i="163"/>
  <c r="E16" i="123"/>
  <c r="F34" i="132" s="1"/>
  <c r="T63" i="164"/>
  <c r="AF64" i="122"/>
  <c r="Y64" i="122" s="1"/>
  <c r="K131" i="155"/>
  <c r="K137" i="155"/>
  <c r="L119" i="155"/>
  <c r="H36" i="134"/>
  <c r="I16" i="163"/>
  <c r="J34" i="166"/>
  <c r="L63" i="152"/>
  <c r="M51" i="152"/>
  <c r="E17" i="123"/>
  <c r="F35" i="132" s="1"/>
  <c r="G16" i="163"/>
  <c r="L70" i="164"/>
  <c r="Q71" i="122"/>
  <c r="Z66" i="164"/>
  <c r="AA39" i="164"/>
  <c r="AF40" i="122"/>
  <c r="Y40" i="122"/>
  <c r="Q40" i="122"/>
  <c r="L39" i="164"/>
  <c r="M119" i="148"/>
  <c r="L131" i="148"/>
  <c r="L38" i="134"/>
  <c r="G42" i="166"/>
  <c r="E44" i="134"/>
  <c r="G25" i="123"/>
  <c r="H43" i="132"/>
  <c r="E25" i="126"/>
  <c r="L63" i="155"/>
  <c r="M51" i="155"/>
  <c r="L16" i="155"/>
  <c r="AH115" i="122"/>
  <c r="AC114" i="164"/>
  <c r="L103" i="140"/>
  <c r="AC102" i="164" s="1"/>
  <c r="L23" i="123"/>
  <c r="M41" i="132" s="1"/>
  <c r="AD96" i="122"/>
  <c r="M103" i="152"/>
  <c r="F102" i="152"/>
  <c r="J19" i="123"/>
  <c r="K37" i="132" s="1"/>
  <c r="M97" i="143"/>
  <c r="K131" i="147"/>
  <c r="L119" i="147"/>
  <c r="K16" i="147"/>
  <c r="C56" i="61"/>
  <c r="C5" i="61"/>
  <c r="P23" i="166"/>
  <c r="N25" i="134"/>
  <c r="U91" i="122"/>
  <c r="Z83" i="164"/>
  <c r="S83" i="164"/>
  <c r="AE84" i="122"/>
  <c r="X84" i="122" s="1"/>
  <c r="S64" i="122"/>
  <c r="M119" i="138"/>
  <c r="L131" i="138"/>
  <c r="S96" i="122"/>
  <c r="F6" i="163"/>
  <c r="E6" i="163"/>
  <c r="D7" i="123"/>
  <c r="E25" i="132" s="1"/>
  <c r="N27" i="166"/>
  <c r="R24" i="166"/>
  <c r="P26" i="134"/>
  <c r="R27" i="166"/>
  <c r="L36" i="134"/>
  <c r="N37" i="166"/>
  <c r="L39" i="134"/>
  <c r="J38" i="155"/>
  <c r="K16" i="163"/>
  <c r="H17" i="123"/>
  <c r="I35" i="132"/>
  <c r="AA67" i="164"/>
  <c r="T67" i="164"/>
  <c r="AF68" i="122"/>
  <c r="Y68" i="122"/>
  <c r="AA61" i="164"/>
  <c r="AE58" i="122"/>
  <c r="AE54" i="122"/>
  <c r="X54" i="122"/>
  <c r="Z53" i="164"/>
  <c r="S53" i="164"/>
  <c r="F9" i="163"/>
  <c r="E9" i="163" s="1"/>
  <c r="D10" i="123"/>
  <c r="E28" i="132"/>
  <c r="I20" i="155"/>
  <c r="AE42" i="122"/>
  <c r="X42" i="122"/>
  <c r="Z41" i="164"/>
  <c r="S41" i="164"/>
  <c r="L32" i="134"/>
  <c r="D68" i="144"/>
  <c r="K69" i="144"/>
  <c r="E48" i="144"/>
  <c r="K14" i="144"/>
  <c r="L85" i="142"/>
  <c r="M85" i="142" s="1"/>
  <c r="K97" i="142"/>
  <c r="K103" i="142"/>
  <c r="Z105" i="164"/>
  <c r="S105" i="164"/>
  <c r="AE106" i="122"/>
  <c r="X106" i="122" s="1"/>
  <c r="I21" i="141"/>
  <c r="Q103" i="122"/>
  <c r="L102" i="164"/>
  <c r="Z97" i="164"/>
  <c r="S97" i="164"/>
  <c r="AE98" i="122"/>
  <c r="X98" i="122"/>
  <c r="I21" i="139"/>
  <c r="AF90" i="122"/>
  <c r="AF79" i="122"/>
  <c r="AA78" i="164"/>
  <c r="Q67" i="122"/>
  <c r="L66" i="164"/>
  <c r="K131" i="153"/>
  <c r="L119" i="153"/>
  <c r="D102" i="153"/>
  <c r="E82" i="153"/>
  <c r="K103" i="153"/>
  <c r="K63" i="156"/>
  <c r="L51" i="156"/>
  <c r="D8" i="113"/>
  <c r="J20" i="157"/>
  <c r="N32" i="134"/>
  <c r="K16" i="155"/>
  <c r="B68" i="142"/>
  <c r="B46" i="45"/>
  <c r="B46" i="105"/>
  <c r="B48" i="60"/>
  <c r="A52" i="60"/>
  <c r="B28" i="60"/>
  <c r="A32" i="60" s="1"/>
  <c r="B26" i="45"/>
  <c r="B26" i="105"/>
  <c r="A30" i="105"/>
  <c r="B11" i="162"/>
  <c r="E12" i="55"/>
  <c r="E36" i="55" s="1"/>
  <c r="J25" i="166"/>
  <c r="H27" i="134"/>
  <c r="R30" i="166"/>
  <c r="P32" i="134"/>
  <c r="P24" i="166"/>
  <c r="R25" i="166"/>
  <c r="P27" i="134"/>
  <c r="F27" i="134"/>
  <c r="J27" i="166"/>
  <c r="H29" i="134"/>
  <c r="I9" i="163"/>
  <c r="J31" i="166"/>
  <c r="H33" i="134"/>
  <c r="I13" i="163"/>
  <c r="P37" i="166"/>
  <c r="N39" i="134"/>
  <c r="J55" i="141"/>
  <c r="J67" i="141" s="1"/>
  <c r="J111" i="141"/>
  <c r="J123" i="141"/>
  <c r="J135" i="141"/>
  <c r="H26" i="123"/>
  <c r="I44" i="132"/>
  <c r="J20" i="143"/>
  <c r="J26" i="123" s="1"/>
  <c r="K44" i="132" s="1"/>
  <c r="K25" i="163"/>
  <c r="J25" i="163" s="1"/>
  <c r="D24" i="113"/>
  <c r="F18" i="163"/>
  <c r="D19" i="123"/>
  <c r="E37" i="132"/>
  <c r="Z85" i="164"/>
  <c r="AE86" i="122"/>
  <c r="X86" i="122" s="1"/>
  <c r="AF75" i="122"/>
  <c r="Y75" i="122"/>
  <c r="AA74" i="164"/>
  <c r="T74" i="164" s="1"/>
  <c r="K12" i="163"/>
  <c r="H13" i="123"/>
  <c r="I31" i="132"/>
  <c r="L85" i="153"/>
  <c r="K97" i="153"/>
  <c r="G11" i="163"/>
  <c r="E11" i="163"/>
  <c r="E12" i="123"/>
  <c r="F30" i="132"/>
  <c r="L49" i="164"/>
  <c r="R47" i="122"/>
  <c r="K16" i="157"/>
  <c r="L8" i="123" s="1"/>
  <c r="L26" i="166"/>
  <c r="J28" i="134"/>
  <c r="L131" i="158"/>
  <c r="M119" i="158"/>
  <c r="C111" i="136"/>
  <c r="J111" i="136" s="1"/>
  <c r="J123" i="136" s="1"/>
  <c r="J135" i="136" s="1"/>
  <c r="J55" i="136"/>
  <c r="J67" i="136"/>
  <c r="K26" i="163"/>
  <c r="H27" i="123"/>
  <c r="I45" i="132" s="1"/>
  <c r="AE118" i="122"/>
  <c r="Z117" i="164"/>
  <c r="I21" i="144"/>
  <c r="Z110" i="164"/>
  <c r="AE111" i="122"/>
  <c r="I21" i="142"/>
  <c r="K69" i="139"/>
  <c r="D68" i="139"/>
  <c r="K14" i="139"/>
  <c r="E48" i="139"/>
  <c r="L81" i="164"/>
  <c r="Q82" i="122"/>
  <c r="Z73" i="164"/>
  <c r="AE74" i="122"/>
  <c r="I21" i="149"/>
  <c r="H14" i="123"/>
  <c r="I32" i="132" s="1"/>
  <c r="K13" i="163"/>
  <c r="J20" i="151"/>
  <c r="D102" i="151"/>
  <c r="E82" i="151"/>
  <c r="K103" i="151"/>
  <c r="K14" i="151"/>
  <c r="L9" i="163"/>
  <c r="J9" i="163" s="1"/>
  <c r="I10" i="123"/>
  <c r="D9" i="123"/>
  <c r="E27" i="132"/>
  <c r="AF43" i="122"/>
  <c r="Y43" i="122" s="1"/>
  <c r="AA42" i="164"/>
  <c r="K137" i="158"/>
  <c r="K14" i="158"/>
  <c r="K25" i="158" s="1"/>
  <c r="K26" i="158" s="1"/>
  <c r="D136" i="158"/>
  <c r="AF35" i="122"/>
  <c r="Y35" i="122"/>
  <c r="L43" i="166"/>
  <c r="M21" i="123"/>
  <c r="N39" i="132"/>
  <c r="Q20" i="163"/>
  <c r="N102" i="164"/>
  <c r="J46" i="134"/>
  <c r="AD120" i="122"/>
  <c r="Y119" i="164"/>
  <c r="AB73" i="164"/>
  <c r="U73" i="164" s="1"/>
  <c r="AG74" i="122"/>
  <c r="Z74" i="122" s="1"/>
  <c r="L14" i="152"/>
  <c r="L12" i="152" s="1"/>
  <c r="D69" i="147"/>
  <c r="E48" i="136"/>
  <c r="D68" i="136"/>
  <c r="K69" i="136"/>
  <c r="F68" i="158"/>
  <c r="F69" i="158"/>
  <c r="P37" i="164" s="1"/>
  <c r="E137" i="136"/>
  <c r="AG70" i="122"/>
  <c r="AB69" i="164"/>
  <c r="I20" i="158"/>
  <c r="D18" i="113"/>
  <c r="E18" i="126" s="1"/>
  <c r="S4" i="162"/>
  <c r="R5" i="132"/>
  <c r="D69" i="146"/>
  <c r="L25" i="134"/>
  <c r="N23" i="166"/>
  <c r="F25" i="134"/>
  <c r="H23" i="166"/>
  <c r="M16" i="151"/>
  <c r="M63" i="151"/>
  <c r="K12" i="141"/>
  <c r="K25" i="141"/>
  <c r="K26" i="141"/>
  <c r="N50" i="164"/>
  <c r="C18" i="113"/>
  <c r="AG114" i="122"/>
  <c r="AB113" i="164"/>
  <c r="J40" i="134"/>
  <c r="L38" i="166"/>
  <c r="L21" i="113"/>
  <c r="S20" i="163" s="1"/>
  <c r="S79" i="122"/>
  <c r="L137" i="139"/>
  <c r="E136" i="139"/>
  <c r="E137" i="139" s="1"/>
  <c r="F116" i="139"/>
  <c r="M14" i="139" s="1"/>
  <c r="I20" i="153"/>
  <c r="F116" i="143"/>
  <c r="E136" i="143"/>
  <c r="E137" i="143"/>
  <c r="L14" i="143"/>
  <c r="L12" i="143" s="1"/>
  <c r="L33" i="143" s="1"/>
  <c r="F30" i="166"/>
  <c r="C13" i="123"/>
  <c r="D31" i="132"/>
  <c r="K25" i="149"/>
  <c r="K26" i="149"/>
  <c r="P25" i="166"/>
  <c r="N27" i="134"/>
  <c r="E10" i="52"/>
  <c r="F74" i="140"/>
  <c r="B6" i="105"/>
  <c r="A10" i="105"/>
  <c r="F136" i="152"/>
  <c r="E137" i="155"/>
  <c r="T52" i="122" s="1"/>
  <c r="AA52" i="122" s="1"/>
  <c r="F27" i="2"/>
  <c r="M46" i="47"/>
  <c r="G27" i="2"/>
  <c r="U88" i="122"/>
  <c r="P87" i="164"/>
  <c r="B78" i="60"/>
  <c r="A82" i="60" s="1"/>
  <c r="B76" i="45"/>
  <c r="F32" i="134"/>
  <c r="L31" i="166"/>
  <c r="J33" i="134"/>
  <c r="P38" i="134"/>
  <c r="R36" i="166"/>
  <c r="J30" i="145"/>
  <c r="J67" i="145"/>
  <c r="C111" i="145"/>
  <c r="J111" i="145"/>
  <c r="J123" i="145" s="1"/>
  <c r="J135" i="145"/>
  <c r="R107" i="122"/>
  <c r="M106" i="164"/>
  <c r="I22" i="123"/>
  <c r="J40" i="132"/>
  <c r="Q86" i="122"/>
  <c r="K63" i="148"/>
  <c r="K16" i="148"/>
  <c r="K69" i="148"/>
  <c r="D16" i="113"/>
  <c r="J20" i="149"/>
  <c r="M15" i="163" s="1"/>
  <c r="F14" i="163"/>
  <c r="E33" i="132"/>
  <c r="I14" i="123"/>
  <c r="J32" i="132"/>
  <c r="R62" i="122"/>
  <c r="M61" i="164"/>
  <c r="T61" i="164" s="1"/>
  <c r="Q58" i="122"/>
  <c r="L57" i="164"/>
  <c r="D11" i="123"/>
  <c r="E29" i="132" s="1"/>
  <c r="F10" i="163"/>
  <c r="AA53" i="164"/>
  <c r="T53" i="164" s="1"/>
  <c r="I21" i="155"/>
  <c r="AE50" i="122"/>
  <c r="X50" i="122" s="1"/>
  <c r="H31" i="166"/>
  <c r="F33" i="134"/>
  <c r="M37" i="132"/>
  <c r="P18" i="163"/>
  <c r="L131" i="143"/>
  <c r="L131" i="141"/>
  <c r="M119" i="141"/>
  <c r="M131" i="141" s="1"/>
  <c r="L13" i="123"/>
  <c r="M31" i="132" s="1"/>
  <c r="C111" i="139"/>
  <c r="J111" i="139" s="1"/>
  <c r="J123" i="139" s="1"/>
  <c r="J135" i="139" s="1"/>
  <c r="J55" i="139"/>
  <c r="J67" i="139"/>
  <c r="Y103" i="122"/>
  <c r="AA102" i="164"/>
  <c r="T102" i="164" s="1"/>
  <c r="AA97" i="164"/>
  <c r="AF98" i="122"/>
  <c r="K97" i="145"/>
  <c r="K103" i="145"/>
  <c r="L85" i="145"/>
  <c r="Z81" i="164"/>
  <c r="S81" i="164"/>
  <c r="AE82" i="122"/>
  <c r="I21" i="147"/>
  <c r="R79" i="122"/>
  <c r="M78" i="164"/>
  <c r="F15" i="163"/>
  <c r="E15" i="163"/>
  <c r="D16" i="123"/>
  <c r="E34" i="132"/>
  <c r="E82" i="150"/>
  <c r="L14" i="150"/>
  <c r="Z45" i="164"/>
  <c r="S45" i="164" s="1"/>
  <c r="AE46" i="122"/>
  <c r="X46" i="122" s="1"/>
  <c r="R43" i="122"/>
  <c r="M42" i="164"/>
  <c r="Z39" i="164"/>
  <c r="S39" i="164" s="1"/>
  <c r="N33" i="134"/>
  <c r="P31" i="166"/>
  <c r="Y63" i="164"/>
  <c r="L119" i="136"/>
  <c r="K131" i="136"/>
  <c r="M51" i="145"/>
  <c r="L63" i="145"/>
  <c r="H137" i="142"/>
  <c r="AD111" i="122"/>
  <c r="L42" i="166"/>
  <c r="J44" i="134"/>
  <c r="AD60" i="122"/>
  <c r="Y59" i="164"/>
  <c r="E103" i="152"/>
  <c r="L97" i="140"/>
  <c r="M85" i="140"/>
  <c r="M97" i="140" s="1"/>
  <c r="O78" i="164"/>
  <c r="T79" i="122"/>
  <c r="AG82" i="122"/>
  <c r="AB81" i="164"/>
  <c r="G5" i="163"/>
  <c r="E5" i="163" s="1"/>
  <c r="E6" i="123"/>
  <c r="F24" i="132" s="1"/>
  <c r="E69" i="158"/>
  <c r="P118" i="164"/>
  <c r="U119" i="122"/>
  <c r="V24" i="132"/>
  <c r="N25" i="166"/>
  <c r="L27" i="134"/>
  <c r="E68" i="150"/>
  <c r="E69" i="150" s="1"/>
  <c r="F48" i="150"/>
  <c r="L69" i="150"/>
  <c r="L35" i="166"/>
  <c r="J37" i="134"/>
  <c r="Y51" i="164"/>
  <c r="AD52" i="122"/>
  <c r="D7" i="126"/>
  <c r="F24" i="166"/>
  <c r="D26" i="134"/>
  <c r="C7" i="123"/>
  <c r="D25" i="132" s="1"/>
  <c r="E3" i="162"/>
  <c r="D3" i="132"/>
  <c r="R37" i="166"/>
  <c r="P39" i="134"/>
  <c r="AD87" i="122"/>
  <c r="Y86" i="164"/>
  <c r="H137" i="146"/>
  <c r="F48" i="146"/>
  <c r="T13" i="163"/>
  <c r="P14" i="123"/>
  <c r="Q32" i="132" s="1"/>
  <c r="F69" i="151"/>
  <c r="B68" i="151"/>
  <c r="E136" i="141"/>
  <c r="E137" i="141" s="1"/>
  <c r="T108" i="122" s="1"/>
  <c r="L14" i="141"/>
  <c r="F116" i="141"/>
  <c r="L137" i="141"/>
  <c r="I21" i="158"/>
  <c r="J21" i="149"/>
  <c r="Q6" i="123"/>
  <c r="V5" i="163"/>
  <c r="D21" i="126"/>
  <c r="D40" i="134"/>
  <c r="F116" i="140"/>
  <c r="M137" i="140" s="1"/>
  <c r="F41" i="166"/>
  <c r="D43" i="134"/>
  <c r="C24" i="123"/>
  <c r="D42" i="132"/>
  <c r="D24" i="126"/>
  <c r="AB115" i="164"/>
  <c r="AG116" i="122"/>
  <c r="E136" i="150"/>
  <c r="B136" i="150" s="1"/>
  <c r="F116" i="150"/>
  <c r="F116" i="149"/>
  <c r="L14" i="149"/>
  <c r="E136" i="149"/>
  <c r="AG48" i="122"/>
  <c r="Z48" i="122"/>
  <c r="AB47" i="164"/>
  <c r="U47" i="164" s="1"/>
  <c r="O87" i="164"/>
  <c r="T88" i="122"/>
  <c r="Y42" i="164"/>
  <c r="AD43" i="122"/>
  <c r="H137" i="157"/>
  <c r="Q9" i="123"/>
  <c r="R27" i="132" s="1"/>
  <c r="V8" i="163"/>
  <c r="M119" i="149"/>
  <c r="M137" i="149" s="1"/>
  <c r="F102" i="149"/>
  <c r="F103" i="149" s="1"/>
  <c r="M38" i="166"/>
  <c r="K40" i="134"/>
  <c r="B15" i="162"/>
  <c r="B6" i="45"/>
  <c r="B8" i="60"/>
  <c r="A12" i="60"/>
  <c r="B17" i="162"/>
  <c r="B38" i="60"/>
  <c r="A42" i="60"/>
  <c r="B36" i="105"/>
  <c r="B36" i="45"/>
  <c r="C5" i="165"/>
  <c r="D5" i="55"/>
  <c r="H27" i="166"/>
  <c r="M38" i="158"/>
  <c r="J38" i="158" s="1"/>
  <c r="J24" i="166"/>
  <c r="I18" i="163"/>
  <c r="J36" i="166"/>
  <c r="H37" i="166"/>
  <c r="F39" i="134"/>
  <c r="C111" i="153"/>
  <c r="J111" i="153"/>
  <c r="J123" i="153" s="1"/>
  <c r="J135" i="153" s="1"/>
  <c r="K131" i="154"/>
  <c r="L119" i="154"/>
  <c r="K16" i="154"/>
  <c r="P10" i="163" s="1"/>
  <c r="K10" i="163"/>
  <c r="J10" i="163"/>
  <c r="H11" i="123"/>
  <c r="I29" i="132" s="1"/>
  <c r="H10" i="123"/>
  <c r="I28" i="132" s="1"/>
  <c r="K9" i="163"/>
  <c r="D68" i="155"/>
  <c r="E48" i="155"/>
  <c r="K69" i="155"/>
  <c r="K14" i="155"/>
  <c r="K25" i="155" s="1"/>
  <c r="K6" i="163"/>
  <c r="H7" i="123"/>
  <c r="I25" i="132" s="1"/>
  <c r="J55" i="147"/>
  <c r="J67" i="147" s="1"/>
  <c r="C111" i="147"/>
  <c r="J111" i="147"/>
  <c r="J123" i="147" s="1"/>
  <c r="J135" i="147" s="1"/>
  <c r="F24" i="163"/>
  <c r="E24" i="163" s="1"/>
  <c r="I20" i="142"/>
  <c r="F25" i="123" s="1"/>
  <c r="G43" i="132" s="1"/>
  <c r="M89" i="164"/>
  <c r="R90" i="122"/>
  <c r="AE59" i="122"/>
  <c r="Z58" i="164"/>
  <c r="R34" i="166"/>
  <c r="P36" i="134"/>
  <c r="J21" i="163"/>
  <c r="L51" i="136"/>
  <c r="M63" i="147"/>
  <c r="Y115" i="164"/>
  <c r="AD116" i="122"/>
  <c r="D69" i="140"/>
  <c r="I164" i="160"/>
  <c r="U50" i="164"/>
  <c r="W4" i="162"/>
  <c r="V5" i="132"/>
  <c r="L126" i="47"/>
  <c r="AG86" i="122"/>
  <c r="Z86" i="122" s="1"/>
  <c r="AB85" i="164"/>
  <c r="J38" i="145"/>
  <c r="T109" i="164"/>
  <c r="T94" i="122"/>
  <c r="O93" i="164"/>
  <c r="AG120" i="122"/>
  <c r="H119" i="157"/>
  <c r="J38" i="136"/>
  <c r="E137" i="157"/>
  <c r="F136" i="156"/>
  <c r="F137" i="156" s="1"/>
  <c r="O47" i="164"/>
  <c r="T48" i="122"/>
  <c r="AG103" i="122"/>
  <c r="Z103" i="122" s="1"/>
  <c r="M51" i="140"/>
  <c r="M69" i="140" s="1"/>
  <c r="M14" i="163"/>
  <c r="J15" i="123"/>
  <c r="K33" i="132" s="1"/>
  <c r="F5" i="163"/>
  <c r="D6" i="123"/>
  <c r="B69" i="160"/>
  <c r="H137" i="151"/>
  <c r="Y66" i="164"/>
  <c r="D103" i="142"/>
  <c r="M51" i="149"/>
  <c r="L69" i="149"/>
  <c r="L63" i="149"/>
  <c r="AG62" i="122"/>
  <c r="Z62" i="122"/>
  <c r="AB61" i="164"/>
  <c r="U61" i="164" s="1"/>
  <c r="E68" i="147"/>
  <c r="F48" i="140"/>
  <c r="L69" i="140"/>
  <c r="E68" i="140"/>
  <c r="E69" i="140" s="1"/>
  <c r="AE34" i="122"/>
  <c r="X34" i="122" s="1"/>
  <c r="Z33" i="164"/>
  <c r="S33" i="164" s="1"/>
  <c r="B102" i="139"/>
  <c r="F103" i="139"/>
  <c r="U99" i="122" s="1"/>
  <c r="F74" i="145"/>
  <c r="L28" i="166"/>
  <c r="J30" i="134"/>
  <c r="G36" i="166"/>
  <c r="E38" i="134"/>
  <c r="E19" i="126"/>
  <c r="G19" i="123"/>
  <c r="H37" i="132" s="1"/>
  <c r="K97" i="136"/>
  <c r="L85" i="136"/>
  <c r="E103" i="145"/>
  <c r="B102" i="145"/>
  <c r="Q26" i="123"/>
  <c r="R44" i="132"/>
  <c r="V25" i="163"/>
  <c r="Z51" i="122"/>
  <c r="K4" i="162"/>
  <c r="J5" i="132"/>
  <c r="P94" i="164"/>
  <c r="U95" i="122"/>
  <c r="K30" i="136"/>
  <c r="AH66" i="122"/>
  <c r="AC65" i="164"/>
  <c r="M69" i="151"/>
  <c r="I19" i="163"/>
  <c r="H39" i="134"/>
  <c r="D11" i="52"/>
  <c r="E14" i="2"/>
  <c r="E18" i="123"/>
  <c r="F36" i="132"/>
  <c r="G17" i="163"/>
  <c r="L63" i="143"/>
  <c r="L69" i="143"/>
  <c r="M51" i="143"/>
  <c r="B102" i="148"/>
  <c r="F116" i="144"/>
  <c r="E136" i="144"/>
  <c r="D137" i="139"/>
  <c r="F29" i="166"/>
  <c r="C12" i="123"/>
  <c r="D30" i="132" s="1"/>
  <c r="D12" i="126"/>
  <c r="K12" i="143"/>
  <c r="K25" i="143"/>
  <c r="K26" i="143"/>
  <c r="H12" i="163"/>
  <c r="F13" i="123"/>
  <c r="G31" i="132" s="1"/>
  <c r="AG76" i="122"/>
  <c r="AB75" i="164"/>
  <c r="T75" i="122"/>
  <c r="O74" i="164"/>
  <c r="M137" i="157"/>
  <c r="AI44" i="122" s="1"/>
  <c r="F136" i="157"/>
  <c r="F137" i="157"/>
  <c r="L131" i="156"/>
  <c r="AH64" i="122"/>
  <c r="F136" i="155"/>
  <c r="F137" i="155"/>
  <c r="U52" i="122" s="1"/>
  <c r="E137" i="144"/>
  <c r="AH114" i="122"/>
  <c r="P43" i="164"/>
  <c r="U44" i="122"/>
  <c r="F68" i="140"/>
  <c r="F69" i="140" s="1"/>
  <c r="U102" i="122" s="1"/>
  <c r="M63" i="140"/>
  <c r="M16" i="140"/>
  <c r="B136" i="157"/>
  <c r="N101" i="164"/>
  <c r="U101" i="164"/>
  <c r="S102" i="122"/>
  <c r="Z102" i="122" s="1"/>
  <c r="D69" i="155"/>
  <c r="S50" i="122" s="1"/>
  <c r="Z50" i="122" s="1"/>
  <c r="AD44" i="122"/>
  <c r="Y43" i="164"/>
  <c r="F136" i="150"/>
  <c r="F137" i="150" s="1"/>
  <c r="T68" i="122"/>
  <c r="L25" i="141"/>
  <c r="L26" i="141"/>
  <c r="L12" i="141"/>
  <c r="J24" i="113" s="1"/>
  <c r="M41" i="166" s="1"/>
  <c r="M119" i="136"/>
  <c r="M131" i="136" s="1"/>
  <c r="L131" i="136"/>
  <c r="L137" i="136"/>
  <c r="G37" i="166"/>
  <c r="G20" i="123"/>
  <c r="H38" i="132" s="1"/>
  <c r="E39" i="134"/>
  <c r="E20" i="126"/>
  <c r="E28" i="134"/>
  <c r="G9" i="123"/>
  <c r="H27" i="132"/>
  <c r="G26" i="166"/>
  <c r="E9" i="126"/>
  <c r="L17" i="123"/>
  <c r="M35" i="132" s="1"/>
  <c r="P16" i="163"/>
  <c r="O16" i="163" s="1"/>
  <c r="K20" i="148"/>
  <c r="F137" i="152"/>
  <c r="U64" i="122" s="1"/>
  <c r="B136" i="152"/>
  <c r="O99" i="164"/>
  <c r="T100" i="122"/>
  <c r="AA100" i="122" s="1"/>
  <c r="F24" i="113"/>
  <c r="I41" i="166" s="1"/>
  <c r="K33" i="141"/>
  <c r="K34" i="141"/>
  <c r="S86" i="122"/>
  <c r="N85" i="164"/>
  <c r="T36" i="122"/>
  <c r="AA36" i="122" s="1"/>
  <c r="O35" i="164"/>
  <c r="U38" i="122"/>
  <c r="D69" i="136"/>
  <c r="N33" i="164" s="1"/>
  <c r="L137" i="158"/>
  <c r="AH40" i="122" s="1"/>
  <c r="E136" i="158"/>
  <c r="L14" i="158"/>
  <c r="F116" i="158"/>
  <c r="J28" i="132"/>
  <c r="F82" i="151"/>
  <c r="L103" i="151"/>
  <c r="E102" i="151"/>
  <c r="E103" i="151"/>
  <c r="O66" i="164" s="1"/>
  <c r="E68" i="139"/>
  <c r="E69" i="139" s="1"/>
  <c r="F48" i="139"/>
  <c r="L14" i="139"/>
  <c r="L25" i="139" s="1"/>
  <c r="S110" i="122"/>
  <c r="N109" i="164"/>
  <c r="E102" i="153"/>
  <c r="L103" i="153"/>
  <c r="F82" i="153"/>
  <c r="T78" i="164"/>
  <c r="M131" i="138"/>
  <c r="M137" i="138"/>
  <c r="M63" i="155"/>
  <c r="M131" i="148"/>
  <c r="M63" i="152"/>
  <c r="M63" i="143"/>
  <c r="AD65" i="164"/>
  <c r="W65" i="164" s="1"/>
  <c r="J30" i="136"/>
  <c r="T91" i="122"/>
  <c r="O90" i="164"/>
  <c r="AC73" i="164"/>
  <c r="AH74" i="122"/>
  <c r="N110" i="164"/>
  <c r="U110" i="164" s="1"/>
  <c r="S111" i="122"/>
  <c r="Z111" i="122" s="1"/>
  <c r="H24" i="163"/>
  <c r="K20" i="155"/>
  <c r="R9" i="163" s="1"/>
  <c r="K26" i="155"/>
  <c r="K12" i="155"/>
  <c r="F10" i="113" s="1"/>
  <c r="B102" i="149"/>
  <c r="E137" i="150"/>
  <c r="O71" i="164" s="1"/>
  <c r="F68" i="146"/>
  <c r="F69" i="146" s="1"/>
  <c r="M69" i="146"/>
  <c r="AD85" i="164" s="1"/>
  <c r="X82" i="122"/>
  <c r="L97" i="145"/>
  <c r="E16" i="126"/>
  <c r="G33" i="166"/>
  <c r="B136" i="155"/>
  <c r="F136" i="143"/>
  <c r="AC99" i="164"/>
  <c r="V99" i="164" s="1"/>
  <c r="AH100" i="122"/>
  <c r="D37" i="134"/>
  <c r="D18" i="126"/>
  <c r="S82" i="122"/>
  <c r="Z82" i="122"/>
  <c r="N81" i="164"/>
  <c r="D137" i="158"/>
  <c r="AB39" i="164"/>
  <c r="AG40" i="122"/>
  <c r="D103" i="151"/>
  <c r="G34" i="166"/>
  <c r="E17" i="126"/>
  <c r="E36" i="134"/>
  <c r="G17" i="123"/>
  <c r="H35" i="132" s="1"/>
  <c r="K12" i="139"/>
  <c r="K20" i="139"/>
  <c r="K25" i="139"/>
  <c r="K26" i="139" s="1"/>
  <c r="M131" i="158"/>
  <c r="J20" i="152"/>
  <c r="J20" i="148"/>
  <c r="L16" i="156"/>
  <c r="U8" i="163" s="1"/>
  <c r="T8" i="163" s="1"/>
  <c r="M51" i="156"/>
  <c r="L63" i="156"/>
  <c r="D103" i="153"/>
  <c r="N58" i="164" s="1"/>
  <c r="U58" i="164" s="1"/>
  <c r="Y79" i="122"/>
  <c r="L97" i="142"/>
  <c r="D69" i="144"/>
  <c r="S118" i="122" s="1"/>
  <c r="H9" i="163"/>
  <c r="F10" i="123"/>
  <c r="G28" i="132" s="1"/>
  <c r="X58" i="122"/>
  <c r="P17" i="163"/>
  <c r="L18" i="123"/>
  <c r="M36" i="132"/>
  <c r="M119" i="155"/>
  <c r="M137" i="155" s="1"/>
  <c r="AD51" i="164" s="1"/>
  <c r="W51" i="164" s="1"/>
  <c r="L131" i="155"/>
  <c r="L137" i="155"/>
  <c r="E16" i="163"/>
  <c r="P51" i="164"/>
  <c r="F26" i="113"/>
  <c r="K33" i="143"/>
  <c r="K34" i="143"/>
  <c r="P98" i="164"/>
  <c r="E24" i="132"/>
  <c r="B136" i="156"/>
  <c r="AG50" i="122"/>
  <c r="AB49" i="164"/>
  <c r="F136" i="149"/>
  <c r="B136" i="149" s="1"/>
  <c r="F137" i="149"/>
  <c r="P65" i="164"/>
  <c r="U66" i="122"/>
  <c r="F68" i="150"/>
  <c r="F69" i="150" s="1"/>
  <c r="M69" i="150"/>
  <c r="AI70" i="122" s="1"/>
  <c r="T38" i="122"/>
  <c r="O37" i="164"/>
  <c r="Y111" i="164"/>
  <c r="AD112" i="122"/>
  <c r="E102" i="150"/>
  <c r="E103" i="150" s="1"/>
  <c r="O70" i="164" s="1"/>
  <c r="AB90" i="164"/>
  <c r="AG91" i="122"/>
  <c r="L63" i="148"/>
  <c r="L69" i="148"/>
  <c r="M51" i="148"/>
  <c r="O51" i="164"/>
  <c r="L25" i="143"/>
  <c r="L26" i="143"/>
  <c r="F12" i="123"/>
  <c r="G30" i="132" s="1"/>
  <c r="H11" i="163"/>
  <c r="O38" i="166"/>
  <c r="M40" i="134"/>
  <c r="G21" i="126"/>
  <c r="O21" i="123"/>
  <c r="P39" i="132" s="1"/>
  <c r="G18" i="123"/>
  <c r="H36" i="132" s="1"/>
  <c r="G35" i="166"/>
  <c r="E37" i="134"/>
  <c r="F48" i="136"/>
  <c r="E68" i="136"/>
  <c r="T42" i="164"/>
  <c r="K20" i="151"/>
  <c r="N14" i="123" s="1"/>
  <c r="O32" i="132" s="1"/>
  <c r="K12" i="151"/>
  <c r="K25" i="151"/>
  <c r="K26" i="151" s="1"/>
  <c r="M13" i="163"/>
  <c r="J14" i="123"/>
  <c r="K32" i="132" s="1"/>
  <c r="D69" i="139"/>
  <c r="D21" i="113"/>
  <c r="M85" i="153"/>
  <c r="M97" i="153" s="1"/>
  <c r="L97" i="153"/>
  <c r="S85" i="164"/>
  <c r="P9" i="163"/>
  <c r="O9" i="163" s="1"/>
  <c r="L10" i="123"/>
  <c r="M28" i="132" s="1"/>
  <c r="G25" i="166"/>
  <c r="E8" i="126"/>
  <c r="G8" i="123"/>
  <c r="H26" i="132" s="1"/>
  <c r="E27" i="134"/>
  <c r="K25" i="144"/>
  <c r="K26" i="144"/>
  <c r="K12" i="144"/>
  <c r="K20" i="144"/>
  <c r="L16" i="147"/>
  <c r="P18" i="123" s="1"/>
  <c r="Q36" i="132" s="1"/>
  <c r="M119" i="147"/>
  <c r="L131" i="147"/>
  <c r="AD62" i="164"/>
  <c r="AI63" i="122"/>
  <c r="L63" i="138"/>
  <c r="M51" i="138"/>
  <c r="AC101" i="164"/>
  <c r="M63" i="149"/>
  <c r="T44" i="122"/>
  <c r="AA44" i="122" s="1"/>
  <c r="O43" i="164"/>
  <c r="V43" i="164"/>
  <c r="S116" i="122"/>
  <c r="Z116" i="122" s="1"/>
  <c r="N115" i="164"/>
  <c r="U85" i="164"/>
  <c r="E68" i="155"/>
  <c r="L14" i="155"/>
  <c r="L25" i="155" s="1"/>
  <c r="L26" i="155" s="1"/>
  <c r="L11" i="123"/>
  <c r="M29" i="132"/>
  <c r="O10" i="163"/>
  <c r="E137" i="149"/>
  <c r="U115" i="164"/>
  <c r="R24" i="132"/>
  <c r="B68" i="158"/>
  <c r="U81" i="164"/>
  <c r="H15" i="163"/>
  <c r="F16" i="123"/>
  <c r="G34" i="132"/>
  <c r="S49" i="164"/>
  <c r="AB77" i="164"/>
  <c r="U77" i="164" s="1"/>
  <c r="F136" i="139"/>
  <c r="F137" i="139" s="1"/>
  <c r="T14" i="123"/>
  <c r="U32" i="132" s="1"/>
  <c r="Z13" i="163"/>
  <c r="Y13" i="163" s="1"/>
  <c r="J18" i="123"/>
  <c r="K36" i="132"/>
  <c r="F7" i="123"/>
  <c r="G25" i="132" s="1"/>
  <c r="H6" i="163"/>
  <c r="K12" i="158"/>
  <c r="AB66" i="164"/>
  <c r="AG67" i="122"/>
  <c r="K21" i="151"/>
  <c r="J13" i="163"/>
  <c r="AG98" i="122"/>
  <c r="AB97" i="164"/>
  <c r="K21" i="139"/>
  <c r="M26" i="132"/>
  <c r="E24" i="126"/>
  <c r="G24" i="123"/>
  <c r="H42" i="132"/>
  <c r="G41" i="166"/>
  <c r="E43" i="134"/>
  <c r="P8" i="163"/>
  <c r="O8" i="163"/>
  <c r="L9" i="123"/>
  <c r="M27" i="132"/>
  <c r="AB58" i="164"/>
  <c r="AG59" i="122"/>
  <c r="M119" i="153"/>
  <c r="L131" i="153"/>
  <c r="AG111" i="122"/>
  <c r="AB110" i="164"/>
  <c r="E68" i="144"/>
  <c r="E69" i="144" s="1"/>
  <c r="O117" i="164" s="1"/>
  <c r="F48" i="144"/>
  <c r="L69" i="144"/>
  <c r="L14" i="144"/>
  <c r="AD114" i="164"/>
  <c r="AI115" i="122"/>
  <c r="AH103" i="122"/>
  <c r="P10" i="123"/>
  <c r="Q28" i="132" s="1"/>
  <c r="U9" i="163"/>
  <c r="T118" i="122"/>
  <c r="AC117" i="164"/>
  <c r="AH118" i="122"/>
  <c r="AA118" i="122" s="1"/>
  <c r="M131" i="153"/>
  <c r="U17" i="163"/>
  <c r="T17" i="163" s="1"/>
  <c r="AD69" i="164"/>
  <c r="AC51" i="164"/>
  <c r="AH52" i="122"/>
  <c r="M97" i="142"/>
  <c r="S59" i="122"/>
  <c r="P9" i="123"/>
  <c r="Q27" i="132" s="1"/>
  <c r="J17" i="123"/>
  <c r="K33" i="139"/>
  <c r="K34" i="139" s="1"/>
  <c r="F22" i="113"/>
  <c r="O107" i="164"/>
  <c r="AH59" i="122"/>
  <c r="AC58" i="164"/>
  <c r="L26" i="139"/>
  <c r="L12" i="139"/>
  <c r="J22" i="113" s="1"/>
  <c r="L22" i="113" s="1"/>
  <c r="E137" i="158"/>
  <c r="D23" i="163"/>
  <c r="G43" i="134"/>
  <c r="AH36" i="122"/>
  <c r="N49" i="164"/>
  <c r="N27" i="123"/>
  <c r="O45" i="132" s="1"/>
  <c r="R26" i="163"/>
  <c r="E69" i="136"/>
  <c r="J26" i="113"/>
  <c r="L34" i="143"/>
  <c r="N39" i="164"/>
  <c r="U39" i="164"/>
  <c r="S40" i="122"/>
  <c r="Z40" i="122" s="1"/>
  <c r="F137" i="143"/>
  <c r="U116" i="122" s="1"/>
  <c r="B136" i="143"/>
  <c r="F68" i="139"/>
  <c r="F69" i="139" s="1"/>
  <c r="B68" i="139"/>
  <c r="T67" i="122"/>
  <c r="AA67" i="122" s="1"/>
  <c r="R16" i="163"/>
  <c r="N17" i="123"/>
  <c r="O35" i="132" s="1"/>
  <c r="L33" i="141"/>
  <c r="L34" i="141" s="1"/>
  <c r="P101" i="164"/>
  <c r="AC93" i="164"/>
  <c r="V93" i="164"/>
  <c r="AA94" i="122"/>
  <c r="K33" i="144"/>
  <c r="K34" i="144" s="1"/>
  <c r="F27" i="113"/>
  <c r="I44" i="166" s="1"/>
  <c r="E21" i="126"/>
  <c r="N97" i="164"/>
  <c r="S98" i="122"/>
  <c r="Z98" i="122" s="1"/>
  <c r="F68" i="136"/>
  <c r="M69" i="148"/>
  <c r="M63" i="148"/>
  <c r="N117" i="164"/>
  <c r="M63" i="156"/>
  <c r="M16" i="163"/>
  <c r="N10" i="123"/>
  <c r="O28" i="132"/>
  <c r="M137" i="158"/>
  <c r="F136" i="158"/>
  <c r="P63" i="164"/>
  <c r="AD101" i="164"/>
  <c r="W101" i="164" s="1"/>
  <c r="AI102" i="122"/>
  <c r="AB102" i="122" s="1"/>
  <c r="L25" i="144"/>
  <c r="L26" i="144" s="1"/>
  <c r="L12" i="144"/>
  <c r="L33" i="144" s="1"/>
  <c r="K33" i="158"/>
  <c r="K34" i="158" s="1"/>
  <c r="F7" i="113"/>
  <c r="T76" i="122"/>
  <c r="O75" i="164"/>
  <c r="M69" i="138"/>
  <c r="M63" i="138"/>
  <c r="M131" i="147"/>
  <c r="M16" i="147"/>
  <c r="Z17" i="163" s="1"/>
  <c r="Y17" i="163" s="1"/>
  <c r="G21" i="123"/>
  <c r="AH78" i="122"/>
  <c r="AC77" i="164"/>
  <c r="P47" i="164"/>
  <c r="U48" i="122"/>
  <c r="G45" i="134"/>
  <c r="D25" i="163"/>
  <c r="I43" i="166"/>
  <c r="R21" i="163"/>
  <c r="N22" i="123"/>
  <c r="O40" i="132" s="1"/>
  <c r="AB44" i="122"/>
  <c r="F102" i="153"/>
  <c r="M103" i="153"/>
  <c r="AD58" i="164" s="1"/>
  <c r="AH67" i="122"/>
  <c r="AC66" i="164"/>
  <c r="L12" i="158"/>
  <c r="J7" i="113" s="1"/>
  <c r="L25" i="158"/>
  <c r="L26" i="158" s="1"/>
  <c r="S34" i="122"/>
  <c r="M137" i="136"/>
  <c r="L33" i="139"/>
  <c r="L34" i="139"/>
  <c r="AI59" i="122"/>
  <c r="AD39" i="164"/>
  <c r="AI40" i="122"/>
  <c r="K43" i="134"/>
  <c r="O33" i="164"/>
  <c r="T34" i="122"/>
  <c r="F103" i="153"/>
  <c r="G46" i="134"/>
  <c r="D26" i="163"/>
  <c r="U70" i="122"/>
  <c r="P69" i="164"/>
  <c r="T18" i="123"/>
  <c r="U36" i="132"/>
  <c r="P115" i="164"/>
  <c r="D21" i="163"/>
  <c r="H22" i="113"/>
  <c r="AD93" i="164"/>
  <c r="W93" i="164" s="1"/>
  <c r="G26" i="134"/>
  <c r="L34" i="144"/>
  <c r="J27" i="113"/>
  <c r="F137" i="158"/>
  <c r="B136" i="158"/>
  <c r="AD77" i="164"/>
  <c r="W77" i="164" s="1"/>
  <c r="AI78" i="122"/>
  <c r="AB78" i="122" s="1"/>
  <c r="K22" i="123"/>
  <c r="L40" i="132"/>
  <c r="M44" i="166"/>
  <c r="K46" i="134"/>
  <c r="P58" i="164"/>
  <c r="W58" i="164" s="1"/>
  <c r="U59" i="122"/>
  <c r="K41" i="134"/>
  <c r="M39" i="166"/>
  <c r="O22" i="123"/>
  <c r="P40" i="132"/>
  <c r="O39" i="166"/>
  <c r="M41" i="134"/>
  <c r="AB59" i="122"/>
  <c r="H35" i="164"/>
  <c r="B108" i="136"/>
  <c r="E23" i="166"/>
  <c r="C24" i="132"/>
  <c r="C44" i="134"/>
  <c r="B6" i="132"/>
  <c r="D5" i="162" s="1"/>
  <c r="H8" i="30"/>
  <c r="F24" i="30"/>
  <c r="C43" i="134" s="1"/>
  <c r="E41" i="166"/>
  <c r="H15" i="30"/>
  <c r="F16" i="30"/>
  <c r="E33" i="166" s="1"/>
  <c r="C34" i="132"/>
  <c r="H17" i="30"/>
  <c r="F19" i="30"/>
  <c r="C37" i="132"/>
  <c r="H12" i="30"/>
  <c r="H7" i="30"/>
  <c r="F11" i="30"/>
  <c r="C29" i="132"/>
  <c r="E36" i="166"/>
  <c r="C38" i="134"/>
  <c r="C42" i="132"/>
  <c r="B74" i="136"/>
  <c r="H9" i="30"/>
  <c r="F9" i="30"/>
  <c r="E26" i="166" s="1"/>
  <c r="D6" i="166"/>
  <c r="B8" i="132"/>
  <c r="D7" i="162"/>
  <c r="G33" i="30"/>
  <c r="C26" i="132"/>
  <c r="C27" i="134"/>
  <c r="E25" i="166"/>
  <c r="C45" i="132"/>
  <c r="C46" i="134"/>
  <c r="E44" i="166"/>
  <c r="E42" i="166"/>
  <c r="C43" i="132"/>
  <c r="C37" i="134"/>
  <c r="C36" i="132"/>
  <c r="E35" i="166"/>
  <c r="C35" i="134"/>
  <c r="E28" i="166"/>
  <c r="C30" i="134"/>
  <c r="F17" i="30"/>
  <c r="E34" i="166" s="1"/>
  <c r="F10" i="30"/>
  <c r="E27" i="166" s="1"/>
  <c r="F12" i="30"/>
  <c r="F23" i="30"/>
  <c r="C42" i="134" s="1"/>
  <c r="D4" i="166"/>
  <c r="H6" i="30"/>
  <c r="F7" i="30"/>
  <c r="F20" i="30"/>
  <c r="C39" i="134" s="1"/>
  <c r="H23" i="30"/>
  <c r="H25" i="30"/>
  <c r="G31" i="30"/>
  <c r="H16" i="30"/>
  <c r="F26" i="30"/>
  <c r="C45" i="134" s="1"/>
  <c r="F22" i="30"/>
  <c r="E39" i="166" s="1"/>
  <c r="H26" i="30"/>
  <c r="H20" i="30"/>
  <c r="F14" i="30"/>
  <c r="E31" i="166" s="1"/>
  <c r="H19" i="30"/>
  <c r="H21" i="30"/>
  <c r="H18" i="30"/>
  <c r="B6" i="134"/>
  <c r="F13" i="30"/>
  <c r="E30" i="166" s="1"/>
  <c r="F15" i="30"/>
  <c r="F21" i="30"/>
  <c r="E38" i="166" s="1"/>
  <c r="C28" i="134"/>
  <c r="C29" i="134"/>
  <c r="C28" i="132"/>
  <c r="E43" i="166"/>
  <c r="C36" i="134"/>
  <c r="C38" i="132"/>
  <c r="E37" i="166"/>
  <c r="E40" i="166"/>
  <c r="C32" i="134"/>
  <c r="C31" i="132"/>
  <c r="C41" i="134"/>
  <c r="C40" i="132"/>
  <c r="C33" i="134"/>
  <c r="E32" i="166"/>
  <c r="C33" i="132"/>
  <c r="C34" i="134"/>
  <c r="C26" i="134"/>
  <c r="E24" i="166"/>
  <c r="C25" i="132"/>
  <c r="E29" i="166"/>
  <c r="C31" i="134"/>
  <c r="C30" i="132"/>
  <c r="P10" i="166"/>
  <c r="K14" i="166"/>
  <c r="J18" i="166"/>
  <c r="S17" i="166"/>
  <c r="Q12" i="166"/>
  <c r="R8" i="166"/>
  <c r="H14" i="166"/>
  <c r="H5" i="166"/>
  <c r="R16" i="166"/>
  <c r="M13" i="166"/>
  <c r="S16" i="166"/>
  <c r="H9" i="166"/>
  <c r="Q17" i="166"/>
  <c r="S14" i="166"/>
  <c r="J17" i="166"/>
  <c r="P13" i="166"/>
  <c r="J11" i="166"/>
  <c r="I18" i="166"/>
  <c r="L16" i="166"/>
  <c r="R4" i="166"/>
  <c r="F17" i="166"/>
  <c r="P12" i="166"/>
  <c r="M10" i="166"/>
  <c r="H13" i="166"/>
  <c r="N11" i="166"/>
  <c r="G14" i="166"/>
  <c r="K12" i="166"/>
  <c r="L20" i="123"/>
  <c r="M38" i="132"/>
  <c r="M102" i="47"/>
  <c r="J104" i="47"/>
  <c r="E23" i="2"/>
  <c r="M13" i="47"/>
  <c r="J14" i="47"/>
  <c r="M22" i="49"/>
  <c r="J24" i="49" s="1"/>
  <c r="M145" i="5"/>
  <c r="G20" i="2" s="1"/>
  <c r="P19" i="163"/>
  <c r="O19" i="163" s="1"/>
  <c r="I7" i="123"/>
  <c r="L6" i="163"/>
  <c r="I9" i="123"/>
  <c r="J27" i="132"/>
  <c r="L8" i="163"/>
  <c r="L12" i="163"/>
  <c r="J12" i="163" s="1"/>
  <c r="I13" i="123"/>
  <c r="J31" i="132"/>
  <c r="L16" i="163"/>
  <c r="J16" i="163"/>
  <c r="I17" i="123"/>
  <c r="J35" i="132" s="1"/>
  <c r="L24" i="163"/>
  <c r="I25" i="123"/>
  <c r="J43" i="132" s="1"/>
  <c r="H39" i="132"/>
  <c r="G38" i="166"/>
  <c r="E40" i="134"/>
  <c r="K35" i="132"/>
  <c r="J6" i="163"/>
  <c r="J25" i="132"/>
  <c r="F20" i="55"/>
  <c r="G6" i="165"/>
  <c r="E26" i="2"/>
  <c r="L36" i="47"/>
  <c r="M36" i="47" s="1"/>
  <c r="G26" i="2" s="1"/>
  <c r="M42" i="47"/>
  <c r="J44" i="47"/>
  <c r="M71" i="5"/>
  <c r="K73" i="5" s="1"/>
  <c r="E12" i="2" l="1"/>
  <c r="L65" i="5"/>
  <c r="F17" i="2"/>
  <c r="M115" i="5"/>
  <c r="G17" i="2" s="1"/>
  <c r="D21" i="2"/>
  <c r="C96" i="5"/>
  <c r="K126" i="5"/>
  <c r="K125" i="5" s="1"/>
  <c r="M151" i="5"/>
  <c r="K153" i="5" s="1"/>
  <c r="C56" i="5"/>
  <c r="C27" i="5"/>
  <c r="L95" i="5"/>
  <c r="C19" i="2"/>
  <c r="A21" i="98"/>
  <c r="A20" i="2"/>
  <c r="E17" i="2"/>
  <c r="K27" i="5"/>
  <c r="K26" i="5" s="1"/>
  <c r="L26" i="5" s="1"/>
  <c r="A13" i="2"/>
  <c r="A9" i="2"/>
  <c r="C76" i="5"/>
  <c r="C17" i="5"/>
  <c r="C146" i="5"/>
  <c r="C106" i="5"/>
  <c r="C156" i="5"/>
  <c r="D5" i="131" s="1"/>
  <c r="C16" i="135" s="1"/>
  <c r="L135" i="5"/>
  <c r="M140" i="5"/>
  <c r="F9" i="2"/>
  <c r="C36" i="5"/>
  <c r="C126" i="5"/>
  <c r="C66" i="5"/>
  <c r="I33" i="164"/>
  <c r="H33" i="164"/>
  <c r="B12" i="165"/>
  <c r="A12" i="55"/>
  <c r="A36" i="55" s="1"/>
  <c r="F23" i="55"/>
  <c r="F30" i="55"/>
  <c r="E14" i="165"/>
  <c r="E30" i="55"/>
  <c r="E31" i="55"/>
  <c r="E32" i="55"/>
  <c r="H5" i="165"/>
  <c r="F18" i="55"/>
  <c r="G5" i="165"/>
  <c r="E18" i="55"/>
  <c r="A23" i="55"/>
  <c r="A37" i="55"/>
  <c r="E22" i="55"/>
  <c r="E35" i="55" s="1"/>
  <c r="E9" i="165"/>
  <c r="A21" i="55"/>
  <c r="F7" i="55"/>
  <c r="F31" i="55" s="1"/>
  <c r="F13" i="55"/>
  <c r="D9" i="55"/>
  <c r="D33" i="55" s="1"/>
  <c r="P36" i="166"/>
  <c r="N38" i="134"/>
  <c r="N9" i="134" s="1"/>
  <c r="J30" i="146"/>
  <c r="E19" i="113"/>
  <c r="H36" i="166" s="1"/>
  <c r="P33" i="166"/>
  <c r="N35" i="134"/>
  <c r="N10" i="134" s="1"/>
  <c r="M29" i="149"/>
  <c r="M30" i="149" s="1"/>
  <c r="W69" i="164"/>
  <c r="D69" i="150"/>
  <c r="L33" i="152"/>
  <c r="L34" i="152" s="1"/>
  <c r="J13" i="113"/>
  <c r="I27" i="132"/>
  <c r="M85" i="5"/>
  <c r="G14" i="2" s="1"/>
  <c r="F14" i="2"/>
  <c r="K26" i="134"/>
  <c r="M24" i="166"/>
  <c r="F23" i="2"/>
  <c r="M6" i="47"/>
  <c r="I27" i="166"/>
  <c r="H10" i="113"/>
  <c r="D9" i="163"/>
  <c r="G29" i="134"/>
  <c r="U40" i="122"/>
  <c r="AB40" i="122" s="1"/>
  <c r="P39" i="164"/>
  <c r="W39" i="164" s="1"/>
  <c r="AD35" i="164"/>
  <c r="W35" i="164" s="1"/>
  <c r="U100" i="122"/>
  <c r="P99" i="164"/>
  <c r="P75" i="164"/>
  <c r="U76" i="122"/>
  <c r="E103" i="153"/>
  <c r="B102" i="153"/>
  <c r="U72" i="122"/>
  <c r="P71" i="164"/>
  <c r="Z22" i="163"/>
  <c r="Y22" i="163" s="1"/>
  <c r="T23" i="123"/>
  <c r="U41" i="132" s="1"/>
  <c r="AC113" i="164"/>
  <c r="E69" i="147"/>
  <c r="L16" i="136"/>
  <c r="L63" i="136"/>
  <c r="L69" i="136"/>
  <c r="L25" i="149"/>
  <c r="L26" i="149" s="1"/>
  <c r="F136" i="141"/>
  <c r="M137" i="141"/>
  <c r="M25" i="139"/>
  <c r="M26" i="139" s="1"/>
  <c r="J26" i="139" s="1"/>
  <c r="M12" i="139"/>
  <c r="AB33" i="164"/>
  <c r="U33" i="164" s="1"/>
  <c r="AG34" i="122"/>
  <c r="P39" i="166"/>
  <c r="N41" i="134"/>
  <c r="F8" i="134"/>
  <c r="L10" i="134"/>
  <c r="H12" i="134"/>
  <c r="N7" i="134"/>
  <c r="I19" i="134"/>
  <c r="N19" i="134"/>
  <c r="L14" i="134"/>
  <c r="J18" i="134"/>
  <c r="D11" i="134"/>
  <c r="L20" i="134"/>
  <c r="I16" i="134"/>
  <c r="F10" i="134"/>
  <c r="P11" i="134"/>
  <c r="K11" i="134"/>
  <c r="W123" i="122"/>
  <c r="AD123" i="122"/>
  <c r="H25" i="163"/>
  <c r="F26" i="123"/>
  <c r="G44" i="132" s="1"/>
  <c r="C9" i="123"/>
  <c r="D27" i="132" s="1"/>
  <c r="D28" i="134"/>
  <c r="D8" i="134" s="1"/>
  <c r="D9" i="126"/>
  <c r="H119" i="136"/>
  <c r="H119" i="160" s="1"/>
  <c r="H85" i="160"/>
  <c r="Y83" i="164"/>
  <c r="AD84" i="122"/>
  <c r="P14" i="134"/>
  <c r="O16" i="134"/>
  <c r="G15" i="134"/>
  <c r="F14" i="134"/>
  <c r="I12" i="134"/>
  <c r="O12" i="134"/>
  <c r="J6" i="166"/>
  <c r="M16" i="166"/>
  <c r="N16" i="166"/>
  <c r="G6" i="166"/>
  <c r="F16" i="166"/>
  <c r="H4" i="166"/>
  <c r="Q18" i="166"/>
  <c r="I10" i="166"/>
  <c r="O10" i="166"/>
  <c r="N7" i="166"/>
  <c r="I13" i="166"/>
  <c r="L9" i="166"/>
  <c r="C35" i="132"/>
  <c r="J5" i="157"/>
  <c r="N66" i="164"/>
  <c r="U66" i="164" s="1"/>
  <c r="S67" i="122"/>
  <c r="Z67" i="122" s="1"/>
  <c r="AD43" i="164"/>
  <c r="W43" i="164" s="1"/>
  <c r="Z76" i="122"/>
  <c r="L97" i="136"/>
  <c r="M85" i="136"/>
  <c r="T102" i="122"/>
  <c r="O101" i="164"/>
  <c r="V101" i="164" s="1"/>
  <c r="F35" i="2"/>
  <c r="M126" i="47"/>
  <c r="G35" i="2" s="1"/>
  <c r="D29" i="55"/>
  <c r="B102" i="152"/>
  <c r="F103" i="152"/>
  <c r="F82" i="140"/>
  <c r="E102" i="140"/>
  <c r="L14" i="140"/>
  <c r="L103" i="142"/>
  <c r="E102" i="142"/>
  <c r="L14" i="142"/>
  <c r="F82" i="142"/>
  <c r="Y91" i="164"/>
  <c r="AD92" i="122"/>
  <c r="L56" i="47"/>
  <c r="E28" i="2"/>
  <c r="J26" i="138"/>
  <c r="L113" i="164"/>
  <c r="S113" i="164" s="1"/>
  <c r="Q114" i="122"/>
  <c r="X114" i="122" s="1"/>
  <c r="D27" i="123"/>
  <c r="E45" i="132" s="1"/>
  <c r="F26" i="163"/>
  <c r="L89" i="164"/>
  <c r="Q90" i="122"/>
  <c r="AB74" i="164"/>
  <c r="U74" i="164" s="1"/>
  <c r="AG75" i="122"/>
  <c r="K21" i="149"/>
  <c r="B92" i="146"/>
  <c r="B126" i="146"/>
  <c r="AA87" i="164"/>
  <c r="T87" i="164" s="1"/>
  <c r="J21" i="146"/>
  <c r="AF88" i="122"/>
  <c r="Y88" i="122" s="1"/>
  <c r="F21" i="55"/>
  <c r="F32" i="55" s="1"/>
  <c r="H8" i="165"/>
  <c r="K14" i="113"/>
  <c r="L37" i="151"/>
  <c r="L38" i="151" s="1"/>
  <c r="J38" i="151" s="1"/>
  <c r="F5" i="113"/>
  <c r="A12" i="160"/>
  <c r="G5" i="134"/>
  <c r="A12" i="158"/>
  <c r="A12" i="154"/>
  <c r="A12" i="150"/>
  <c r="A12" i="146"/>
  <c r="A12" i="140"/>
  <c r="A12" i="144"/>
  <c r="A12" i="157"/>
  <c r="A12" i="153"/>
  <c r="A12" i="149"/>
  <c r="A12" i="145"/>
  <c r="A12" i="141"/>
  <c r="A12" i="156"/>
  <c r="A12" i="148"/>
  <c r="A12" i="142"/>
  <c r="A12" i="155"/>
  <c r="A12" i="147"/>
  <c r="A12" i="143"/>
  <c r="A12" i="151"/>
  <c r="A12" i="138"/>
  <c r="A12" i="152"/>
  <c r="A12" i="136"/>
  <c r="A12" i="139"/>
  <c r="A25" i="160"/>
  <c r="A25" i="147"/>
  <c r="A25" i="154"/>
  <c r="A25" i="144"/>
  <c r="A25" i="145"/>
  <c r="A25" i="148"/>
  <c r="A25" i="151"/>
  <c r="A25" i="158"/>
  <c r="A25" i="140"/>
  <c r="A25" i="149"/>
  <c r="A25" i="152"/>
  <c r="A25" i="155"/>
  <c r="A25" i="146"/>
  <c r="A25" i="156"/>
  <c r="A25" i="139"/>
  <c r="A25" i="157"/>
  <c r="A25" i="138"/>
  <c r="A25" i="153"/>
  <c r="A25" i="136"/>
  <c r="A25" i="141"/>
  <c r="A25" i="143"/>
  <c r="A25" i="150"/>
  <c r="A36" i="160"/>
  <c r="A36" i="156"/>
  <c r="A36" i="152"/>
  <c r="A36" i="148"/>
  <c r="A36" i="138"/>
  <c r="A36" i="142"/>
  <c r="A36" i="136"/>
  <c r="A36" i="155"/>
  <c r="A36" i="151"/>
  <c r="A36" i="147"/>
  <c r="A36" i="139"/>
  <c r="A36" i="143"/>
  <c r="A36" i="157"/>
  <c r="A36" i="149"/>
  <c r="A36" i="141"/>
  <c r="A36" i="154"/>
  <c r="A36" i="146"/>
  <c r="A36" i="144"/>
  <c r="A36" i="145"/>
  <c r="A36" i="158"/>
  <c r="A36" i="140"/>
  <c r="A36" i="150"/>
  <c r="A36" i="153"/>
  <c r="A51" i="160"/>
  <c r="A85" i="160" s="1"/>
  <c r="A119" i="160" s="1"/>
  <c r="A154" i="160" s="1"/>
  <c r="A51" i="158"/>
  <c r="A85" i="158" s="1"/>
  <c r="A119" i="158" s="1"/>
  <c r="A51" i="156"/>
  <c r="A85" i="156" s="1"/>
  <c r="A119" i="156" s="1"/>
  <c r="A51" i="155"/>
  <c r="A85" i="155" s="1"/>
  <c r="A119" i="155" s="1"/>
  <c r="A51" i="152"/>
  <c r="A85" i="152" s="1"/>
  <c r="A119" i="152" s="1"/>
  <c r="A51" i="154"/>
  <c r="A85" i="154" s="1"/>
  <c r="A119" i="154" s="1"/>
  <c r="A51" i="150"/>
  <c r="A85" i="150" s="1"/>
  <c r="A119" i="150" s="1"/>
  <c r="A51" i="149"/>
  <c r="A85" i="149" s="1"/>
  <c r="A119" i="149" s="1"/>
  <c r="A51" i="144"/>
  <c r="A85" i="144" s="1"/>
  <c r="A119" i="144" s="1"/>
  <c r="A51" i="148"/>
  <c r="A85" i="148" s="1"/>
  <c r="A119" i="148" s="1"/>
  <c r="A51" i="143"/>
  <c r="A85" i="143" s="1"/>
  <c r="A119" i="143" s="1"/>
  <c r="A51" i="138"/>
  <c r="A85" i="138" s="1"/>
  <c r="A119" i="138" s="1"/>
  <c r="A51" i="153"/>
  <c r="A85" i="153" s="1"/>
  <c r="A119" i="153" s="1"/>
  <c r="A51" i="151"/>
  <c r="A85" i="151" s="1"/>
  <c r="A119" i="151" s="1"/>
  <c r="A51" i="147"/>
  <c r="A85" i="147" s="1"/>
  <c r="A119" i="147" s="1"/>
  <c r="A51" i="146"/>
  <c r="A85" i="146" s="1"/>
  <c r="A119" i="146" s="1"/>
  <c r="A51" i="139"/>
  <c r="A85" i="139" s="1"/>
  <c r="A119" i="139" s="1"/>
  <c r="A51" i="142"/>
  <c r="A85" i="142" s="1"/>
  <c r="A119" i="142" s="1"/>
  <c r="A51" i="140"/>
  <c r="A85" i="140" s="1"/>
  <c r="A119" i="140" s="1"/>
  <c r="A51" i="157"/>
  <c r="A85" i="157" s="1"/>
  <c r="A119" i="157" s="1"/>
  <c r="A51" i="136"/>
  <c r="A85" i="136" s="1"/>
  <c r="A119" i="136" s="1"/>
  <c r="A51" i="145"/>
  <c r="A85" i="145" s="1"/>
  <c r="A119" i="145" s="1"/>
  <c r="A51" i="141"/>
  <c r="A85" i="141" s="1"/>
  <c r="A119" i="141" s="1"/>
  <c r="A53" i="160"/>
  <c r="A87" i="160" s="1"/>
  <c r="A121" i="160" s="1"/>
  <c r="A156" i="160" s="1"/>
  <c r="A53" i="157"/>
  <c r="A87" i="157" s="1"/>
  <c r="A121" i="157" s="1"/>
  <c r="A53" i="158"/>
  <c r="A87" i="158" s="1"/>
  <c r="A121" i="158" s="1"/>
  <c r="A53" i="156"/>
  <c r="A87" i="156" s="1"/>
  <c r="A121" i="156" s="1"/>
  <c r="A53" i="154"/>
  <c r="A87" i="154" s="1"/>
  <c r="A121" i="154" s="1"/>
  <c r="A53" i="153"/>
  <c r="A87" i="153" s="1"/>
  <c r="A121" i="153" s="1"/>
  <c r="A53" i="150"/>
  <c r="A87" i="150" s="1"/>
  <c r="A121" i="150" s="1"/>
  <c r="A53" i="155"/>
  <c r="A87" i="155" s="1"/>
  <c r="A121" i="155" s="1"/>
  <c r="A53" i="151"/>
  <c r="A87" i="151" s="1"/>
  <c r="A121" i="151" s="1"/>
  <c r="A53" i="149"/>
  <c r="A87" i="149" s="1"/>
  <c r="A121" i="149" s="1"/>
  <c r="A53" i="144"/>
  <c r="A87" i="144" s="1"/>
  <c r="A121" i="144" s="1"/>
  <c r="A53" i="146"/>
  <c r="A87" i="146" s="1"/>
  <c r="A121" i="146" s="1"/>
  <c r="A53" i="139"/>
  <c r="A87" i="139" s="1"/>
  <c r="A121" i="139" s="1"/>
  <c r="A53" i="145"/>
  <c r="A87" i="145" s="1"/>
  <c r="A121" i="145" s="1"/>
  <c r="A53" i="148"/>
  <c r="A87" i="148" s="1"/>
  <c r="A121" i="148" s="1"/>
  <c r="A53" i="147"/>
  <c r="A87" i="147" s="1"/>
  <c r="A121" i="147" s="1"/>
  <c r="A53" i="143"/>
  <c r="A87" i="143" s="1"/>
  <c r="A121" i="143" s="1"/>
  <c r="A53" i="138"/>
  <c r="A87" i="138" s="1"/>
  <c r="A121" i="138" s="1"/>
  <c r="A53" i="136"/>
  <c r="A87" i="136" s="1"/>
  <c r="A121" i="136" s="1"/>
  <c r="A53" i="141"/>
  <c r="A87" i="141" s="1"/>
  <c r="A121" i="141" s="1"/>
  <c r="A53" i="140"/>
  <c r="A87" i="140" s="1"/>
  <c r="A121" i="140" s="1"/>
  <c r="A53" i="152"/>
  <c r="A87" i="152" s="1"/>
  <c r="A121" i="152" s="1"/>
  <c r="A53" i="142"/>
  <c r="A87" i="142" s="1"/>
  <c r="A121" i="142" s="1"/>
  <c r="A66" i="157"/>
  <c r="A100" i="157" s="1"/>
  <c r="A134" i="157" s="1"/>
  <c r="A66" i="156"/>
  <c r="A100" i="156" s="1"/>
  <c r="A134" i="156" s="1"/>
  <c r="A66" i="160"/>
  <c r="A100" i="160" s="1"/>
  <c r="A134" i="160" s="1"/>
  <c r="A169" i="160" s="1"/>
  <c r="A66" i="154"/>
  <c r="A100" i="154" s="1"/>
  <c r="A134" i="154" s="1"/>
  <c r="A66" i="155"/>
  <c r="A100" i="155" s="1"/>
  <c r="A134" i="155" s="1"/>
  <c r="A66" i="158"/>
  <c r="A100" i="158" s="1"/>
  <c r="A134" i="158" s="1"/>
  <c r="A66" i="151"/>
  <c r="A100" i="151" s="1"/>
  <c r="A134" i="151" s="1"/>
  <c r="A66" i="150"/>
  <c r="A100" i="150" s="1"/>
  <c r="A134" i="150" s="1"/>
  <c r="A66" i="149"/>
  <c r="A100" i="149" s="1"/>
  <c r="A134" i="149" s="1"/>
  <c r="A66" i="143"/>
  <c r="A100" i="143" s="1"/>
  <c r="A134" i="143" s="1"/>
  <c r="A66" i="140"/>
  <c r="A100" i="140" s="1"/>
  <c r="A134" i="140" s="1"/>
  <c r="A66" i="152"/>
  <c r="A100" i="152" s="1"/>
  <c r="A134" i="152" s="1"/>
  <c r="A66" i="145"/>
  <c r="A100" i="145" s="1"/>
  <c r="A134" i="145" s="1"/>
  <c r="A66" i="139"/>
  <c r="A100" i="139" s="1"/>
  <c r="A134" i="139" s="1"/>
  <c r="A66" i="147"/>
  <c r="A100" i="147" s="1"/>
  <c r="A134" i="147" s="1"/>
  <c r="A66" i="141"/>
  <c r="A100" i="141" s="1"/>
  <c r="A134" i="141" s="1"/>
  <c r="A66" i="138"/>
  <c r="A100" i="138" s="1"/>
  <c r="A134" i="138" s="1"/>
  <c r="A66" i="144"/>
  <c r="A100" i="144" s="1"/>
  <c r="A134" i="144" s="1"/>
  <c r="A66" i="136"/>
  <c r="A100" i="136" s="1"/>
  <c r="A134" i="136" s="1"/>
  <c r="A66" i="146"/>
  <c r="A100" i="146" s="1"/>
  <c r="A134" i="146" s="1"/>
  <c r="A66" i="153"/>
  <c r="A100" i="153" s="1"/>
  <c r="A134" i="153" s="1"/>
  <c r="A66" i="148"/>
  <c r="A100" i="148" s="1"/>
  <c r="A134" i="148" s="1"/>
  <c r="A66" i="142"/>
  <c r="A100" i="142" s="1"/>
  <c r="A134" i="142" s="1"/>
  <c r="H49" i="160"/>
  <c r="H83" i="160" s="1"/>
  <c r="H117" i="160" s="1"/>
  <c r="H49" i="156"/>
  <c r="H83" i="156" s="1"/>
  <c r="H117" i="156" s="1"/>
  <c r="H49" i="152"/>
  <c r="H83" i="152" s="1"/>
  <c r="H117" i="152" s="1"/>
  <c r="H49" i="150"/>
  <c r="H83" i="150" s="1"/>
  <c r="H117" i="150" s="1"/>
  <c r="H49" i="154"/>
  <c r="H83" i="154" s="1"/>
  <c r="H117" i="154" s="1"/>
  <c r="H49" i="145"/>
  <c r="H83" i="145" s="1"/>
  <c r="H117" i="145" s="1"/>
  <c r="H49" i="143"/>
  <c r="H83" i="143" s="1"/>
  <c r="H117" i="143" s="1"/>
  <c r="H49" i="142"/>
  <c r="H83" i="142" s="1"/>
  <c r="H117" i="142" s="1"/>
  <c r="H49" i="157"/>
  <c r="H83" i="157" s="1"/>
  <c r="H117" i="157" s="1"/>
  <c r="H49" i="155"/>
  <c r="H83" i="155" s="1"/>
  <c r="H117" i="155" s="1"/>
  <c r="H49" i="149"/>
  <c r="H83" i="149" s="1"/>
  <c r="H117" i="149" s="1"/>
  <c r="H49" i="140"/>
  <c r="H83" i="140" s="1"/>
  <c r="H117" i="140" s="1"/>
  <c r="H49" i="148"/>
  <c r="H83" i="148" s="1"/>
  <c r="H117" i="148" s="1"/>
  <c r="H49" i="141"/>
  <c r="H83" i="141" s="1"/>
  <c r="H117" i="141" s="1"/>
  <c r="H49" i="139"/>
  <c r="H83" i="139" s="1"/>
  <c r="H117" i="139" s="1"/>
  <c r="H49" i="147"/>
  <c r="H83" i="147" s="1"/>
  <c r="H117" i="147" s="1"/>
  <c r="H49" i="153"/>
  <c r="H83" i="153" s="1"/>
  <c r="H117" i="153" s="1"/>
  <c r="H49" i="146"/>
  <c r="H83" i="146" s="1"/>
  <c r="H117" i="146" s="1"/>
  <c r="H49" i="144"/>
  <c r="H83" i="144" s="1"/>
  <c r="H117" i="144" s="1"/>
  <c r="H49" i="151"/>
  <c r="H83" i="151" s="1"/>
  <c r="H117" i="151" s="1"/>
  <c r="H49" i="136"/>
  <c r="H83" i="136" s="1"/>
  <c r="H117" i="136" s="1"/>
  <c r="H49" i="158"/>
  <c r="H83" i="158" s="1"/>
  <c r="H117" i="158" s="1"/>
  <c r="H49" i="138"/>
  <c r="H83" i="138" s="1"/>
  <c r="H117" i="138" s="1"/>
  <c r="H59" i="160"/>
  <c r="H93" i="160" s="1"/>
  <c r="H127" i="160" s="1"/>
  <c r="H161" i="160" s="1"/>
  <c r="H59" i="158"/>
  <c r="H93" i="158" s="1"/>
  <c r="H127" i="158" s="1"/>
  <c r="H59" i="154"/>
  <c r="H93" i="154" s="1"/>
  <c r="H127" i="154" s="1"/>
  <c r="H59" i="157"/>
  <c r="H93" i="157" s="1"/>
  <c r="H127" i="157" s="1"/>
  <c r="H59" i="155"/>
  <c r="H93" i="155" s="1"/>
  <c r="H127" i="155" s="1"/>
  <c r="H59" i="151"/>
  <c r="H93" i="151" s="1"/>
  <c r="H127" i="151" s="1"/>
  <c r="H59" i="153"/>
  <c r="H93" i="153" s="1"/>
  <c r="H127" i="153" s="1"/>
  <c r="H59" i="149"/>
  <c r="H93" i="149" s="1"/>
  <c r="H127" i="149" s="1"/>
  <c r="H59" i="152"/>
  <c r="H93" i="152" s="1"/>
  <c r="H127" i="152" s="1"/>
  <c r="H59" i="150"/>
  <c r="H93" i="150" s="1"/>
  <c r="H127" i="150" s="1"/>
  <c r="H59" i="147"/>
  <c r="H93" i="147" s="1"/>
  <c r="H127" i="147" s="1"/>
  <c r="H59" i="146"/>
  <c r="H93" i="146" s="1"/>
  <c r="H127" i="146" s="1"/>
  <c r="H59" i="144"/>
  <c r="H93" i="144" s="1"/>
  <c r="H127" i="144" s="1"/>
  <c r="H59" i="142"/>
  <c r="H93" i="142" s="1"/>
  <c r="H127" i="142" s="1"/>
  <c r="H59" i="148"/>
  <c r="H93" i="148" s="1"/>
  <c r="H127" i="148" s="1"/>
  <c r="H59" i="141"/>
  <c r="H93" i="141" s="1"/>
  <c r="H127" i="141" s="1"/>
  <c r="H59" i="139"/>
  <c r="H93" i="139" s="1"/>
  <c r="H127" i="139" s="1"/>
  <c r="H59" i="143"/>
  <c r="H93" i="143" s="1"/>
  <c r="H127" i="143" s="1"/>
  <c r="H59" i="140"/>
  <c r="H93" i="140" s="1"/>
  <c r="H127" i="140" s="1"/>
  <c r="H59" i="145"/>
  <c r="H93" i="145" s="1"/>
  <c r="H127" i="145" s="1"/>
  <c r="H59" i="138"/>
  <c r="H93" i="138" s="1"/>
  <c r="H127" i="138" s="1"/>
  <c r="H59" i="156"/>
  <c r="H93" i="156" s="1"/>
  <c r="H127" i="156" s="1"/>
  <c r="B106" i="45"/>
  <c r="B108" i="60"/>
  <c r="A112" i="60" s="1"/>
  <c r="F74" i="136"/>
  <c r="B6" i="136"/>
  <c r="I74" i="136" s="1"/>
  <c r="F6" i="136"/>
  <c r="J6" i="136"/>
  <c r="F40" i="158"/>
  <c r="B5" i="158"/>
  <c r="I40" i="158" s="1"/>
  <c r="F5" i="158"/>
  <c r="F108" i="157"/>
  <c r="B7" i="157"/>
  <c r="I108" i="157" s="1"/>
  <c r="J7" i="157"/>
  <c r="F74" i="156"/>
  <c r="J6" i="156"/>
  <c r="F6" i="156"/>
  <c r="F40" i="154"/>
  <c r="F74" i="154"/>
  <c r="F40" i="150"/>
  <c r="F108" i="149"/>
  <c r="F74" i="148"/>
  <c r="F40" i="146"/>
  <c r="A7" i="139"/>
  <c r="A91" i="60"/>
  <c r="J137" i="136"/>
  <c r="C116" i="160"/>
  <c r="C137" i="136"/>
  <c r="J69" i="158"/>
  <c r="J14" i="158"/>
  <c r="C69" i="158"/>
  <c r="C48" i="160"/>
  <c r="I14" i="136"/>
  <c r="I103" i="136"/>
  <c r="B103" i="136"/>
  <c r="B82" i="160"/>
  <c r="B78" i="160" s="1"/>
  <c r="D82" i="136"/>
  <c r="B78" i="136"/>
  <c r="F26" i="2"/>
  <c r="I20" i="144"/>
  <c r="L9" i="134"/>
  <c r="G16" i="134"/>
  <c r="J15" i="134"/>
  <c r="D18" i="134"/>
  <c r="F11" i="134"/>
  <c r="Q15" i="134"/>
  <c r="P8" i="134"/>
  <c r="N13" i="134"/>
  <c r="K20" i="134"/>
  <c r="E15" i="134"/>
  <c r="D14" i="134"/>
  <c r="G19" i="134"/>
  <c r="K18" i="134"/>
  <c r="J9" i="134"/>
  <c r="J12" i="134"/>
  <c r="M12" i="134"/>
  <c r="L13" i="166"/>
  <c r="J10" i="166"/>
  <c r="L14" i="166"/>
  <c r="K13" i="166"/>
  <c r="K16" i="166"/>
  <c r="R9" i="166"/>
  <c r="R14" i="166"/>
  <c r="O14" i="166"/>
  <c r="G10" i="166"/>
  <c r="S10" i="166"/>
  <c r="G9" i="166"/>
  <c r="M14" i="166"/>
  <c r="R5" i="166"/>
  <c r="R10" i="166"/>
  <c r="S12" i="166"/>
  <c r="P7" i="166"/>
  <c r="L4" i="166"/>
  <c r="H17" i="166"/>
  <c r="M17" i="166"/>
  <c r="N17" i="166"/>
  <c r="M12" i="166"/>
  <c r="L18" i="166"/>
  <c r="M18" i="166"/>
  <c r="R18" i="166"/>
  <c r="H18" i="166"/>
  <c r="Q14" i="166"/>
  <c r="F10" i="166"/>
  <c r="R17" i="166"/>
  <c r="C41" i="132"/>
  <c r="C40" i="134"/>
  <c r="C44" i="132"/>
  <c r="N21" i="163"/>
  <c r="F22" i="126"/>
  <c r="I41" i="134"/>
  <c r="K39" i="166"/>
  <c r="L33" i="158"/>
  <c r="L34" i="158" s="1"/>
  <c r="AI36" i="122"/>
  <c r="AB36" i="122" s="1"/>
  <c r="R13" i="163"/>
  <c r="AI94" i="122"/>
  <c r="AB94" i="122" s="1"/>
  <c r="M16" i="155"/>
  <c r="M131" i="155"/>
  <c r="T71" i="122"/>
  <c r="B136" i="139"/>
  <c r="P97" i="164"/>
  <c r="U98" i="122"/>
  <c r="AI86" i="122"/>
  <c r="K33" i="155"/>
  <c r="K34" i="155" s="1"/>
  <c r="Z59" i="122"/>
  <c r="F82" i="150"/>
  <c r="M25" i="163"/>
  <c r="J20" i="156"/>
  <c r="M63" i="145"/>
  <c r="U86" i="122"/>
  <c r="P85" i="164"/>
  <c r="F136" i="140"/>
  <c r="F137" i="140" s="1"/>
  <c r="S100" i="122"/>
  <c r="N99" i="164"/>
  <c r="AH102" i="122"/>
  <c r="AA102" i="122" s="1"/>
  <c r="AC95" i="164"/>
  <c r="F48" i="155"/>
  <c r="L69" i="155"/>
  <c r="P74" i="164"/>
  <c r="U75" i="122"/>
  <c r="F38" i="134"/>
  <c r="F9" i="134" s="1"/>
  <c r="F35" i="166"/>
  <c r="C18" i="123"/>
  <c r="D36" i="132" s="1"/>
  <c r="M7" i="163"/>
  <c r="J8" i="123"/>
  <c r="K26" i="132" s="1"/>
  <c r="L117" i="164"/>
  <c r="S117" i="164" s="1"/>
  <c r="Q118" i="122"/>
  <c r="X118" i="122" s="1"/>
  <c r="E21" i="123"/>
  <c r="F39" i="132" s="1"/>
  <c r="G20" i="163"/>
  <c r="K14" i="150"/>
  <c r="K103" i="150"/>
  <c r="D102" i="150"/>
  <c r="L58" i="164"/>
  <c r="Q59" i="122"/>
  <c r="X59" i="122" s="1"/>
  <c r="K16" i="153"/>
  <c r="K69" i="153"/>
  <c r="L51" i="153"/>
  <c r="L63" i="140"/>
  <c r="L16" i="140"/>
  <c r="C21" i="123"/>
  <c r="D39" i="132" s="1"/>
  <c r="F38" i="166"/>
  <c r="S120" i="122"/>
  <c r="Z120" i="122" s="1"/>
  <c r="N119" i="164"/>
  <c r="U119" i="164" s="1"/>
  <c r="F116" i="148"/>
  <c r="L137" i="148"/>
  <c r="L14" i="148"/>
  <c r="E136" i="148"/>
  <c r="F116" i="142"/>
  <c r="E136" i="142"/>
  <c r="E137" i="142" s="1"/>
  <c r="L137" i="151"/>
  <c r="F116" i="151"/>
  <c r="J38" i="142"/>
  <c r="L76" i="47"/>
  <c r="E30" i="2"/>
  <c r="C25" i="2"/>
  <c r="C36" i="2" s="1"/>
  <c r="K27" i="47"/>
  <c r="K26" i="47" s="1"/>
  <c r="M31" i="47"/>
  <c r="M32" i="47" s="1"/>
  <c r="J34" i="47" s="1"/>
  <c r="M22" i="47"/>
  <c r="J24" i="47" s="1"/>
  <c r="D101" i="2"/>
  <c r="D67" i="61"/>
  <c r="D15" i="131" s="1"/>
  <c r="C67" i="61"/>
  <c r="C15" i="131" s="1"/>
  <c r="C98" i="2"/>
  <c r="C107" i="2" s="1"/>
  <c r="D91" i="2"/>
  <c r="D52" i="61"/>
  <c r="C95" i="2"/>
  <c r="N90" i="164"/>
  <c r="S91" i="122"/>
  <c r="Z91" i="122" s="1"/>
  <c r="Y103" i="164"/>
  <c r="E69" i="141"/>
  <c r="B68" i="141"/>
  <c r="E103" i="143"/>
  <c r="B102" i="143"/>
  <c r="B126" i="136"/>
  <c r="B92" i="136"/>
  <c r="B88" i="136"/>
  <c r="B122" i="136"/>
  <c r="B100" i="136"/>
  <c r="B134" i="136"/>
  <c r="B97" i="136"/>
  <c r="B131" i="136"/>
  <c r="H59" i="136"/>
  <c r="H93" i="136" s="1"/>
  <c r="H127" i="136" s="1"/>
  <c r="J21" i="142"/>
  <c r="AA110" i="164"/>
  <c r="T110" i="164" s="1"/>
  <c r="L73" i="164"/>
  <c r="S73" i="164" s="1"/>
  <c r="Q74" i="122"/>
  <c r="AF66" i="122"/>
  <c r="Y66" i="122" s="1"/>
  <c r="AA65" i="164"/>
  <c r="T65" i="164" s="1"/>
  <c r="J21" i="151"/>
  <c r="AA57" i="164"/>
  <c r="T57" i="164" s="1"/>
  <c r="AF58" i="122"/>
  <c r="Y58" i="122" s="1"/>
  <c r="L7" i="166"/>
  <c r="L12" i="166"/>
  <c r="P16" i="166"/>
  <c r="O16" i="166"/>
  <c r="P17" i="166"/>
  <c r="G18" i="166"/>
  <c r="O12" i="166"/>
  <c r="J9" i="166"/>
  <c r="K10" i="166"/>
  <c r="R6" i="166"/>
  <c r="R7" i="166"/>
  <c r="H6" i="166"/>
  <c r="F12" i="166"/>
  <c r="I14" i="166"/>
  <c r="Q16" i="166"/>
  <c r="Q9" i="166"/>
  <c r="I12" i="166"/>
  <c r="L11" i="166"/>
  <c r="J16" i="166"/>
  <c r="R12" i="166"/>
  <c r="O18" i="166"/>
  <c r="N12" i="166"/>
  <c r="F18" i="166"/>
  <c r="N13" i="166"/>
  <c r="H10" i="166"/>
  <c r="G12" i="166"/>
  <c r="P5" i="166"/>
  <c r="K18" i="166"/>
  <c r="N9" i="166"/>
  <c r="S13" i="166"/>
  <c r="F9" i="166"/>
  <c r="F14" i="166"/>
  <c r="G13" i="166"/>
  <c r="I24" i="166"/>
  <c r="D6" i="163"/>
  <c r="H7" i="113"/>
  <c r="F69" i="136"/>
  <c r="B68" i="136"/>
  <c r="K45" i="134"/>
  <c r="M43" i="166"/>
  <c r="L12" i="155"/>
  <c r="L20" i="155"/>
  <c r="U90" i="164"/>
  <c r="F136" i="144"/>
  <c r="AI76" i="122"/>
  <c r="AD75" i="164"/>
  <c r="W75" i="164" s="1"/>
  <c r="T63" i="122"/>
  <c r="AA63" i="122" s="1"/>
  <c r="O62" i="164"/>
  <c r="V62" i="164" s="1"/>
  <c r="L12" i="150"/>
  <c r="L25" i="150"/>
  <c r="L26" i="150" s="1"/>
  <c r="F6" i="157"/>
  <c r="B6" i="157"/>
  <c r="I74" i="157" s="1"/>
  <c r="F5" i="157"/>
  <c r="O115" i="164"/>
  <c r="T116" i="122"/>
  <c r="L25" i="152"/>
  <c r="L26" i="152" s="1"/>
  <c r="K21" i="144"/>
  <c r="AG118" i="122"/>
  <c r="Z118" i="122" s="1"/>
  <c r="AB117" i="164"/>
  <c r="U117" i="164" s="1"/>
  <c r="E34" i="134"/>
  <c r="G32" i="166"/>
  <c r="E15" i="126"/>
  <c r="K63" i="136"/>
  <c r="K16" i="136"/>
  <c r="L69" i="152"/>
  <c r="E68" i="152"/>
  <c r="F48" i="152"/>
  <c r="N74" i="164"/>
  <c r="S75" i="122"/>
  <c r="L131" i="149"/>
  <c r="L137" i="149"/>
  <c r="AB95" i="164"/>
  <c r="U95" i="164" s="1"/>
  <c r="AG96" i="122"/>
  <c r="Z96" i="122" s="1"/>
  <c r="Q5" i="134"/>
  <c r="E5" i="134"/>
  <c r="M19" i="134"/>
  <c r="K14" i="134"/>
  <c r="J20" i="134"/>
  <c r="P16" i="134"/>
  <c r="Q14" i="134"/>
  <c r="J13" i="134"/>
  <c r="I11" i="134"/>
  <c r="O19" i="134"/>
  <c r="P10" i="134"/>
  <c r="E16" i="134"/>
  <c r="P20" i="134"/>
  <c r="I14" i="134"/>
  <c r="J7" i="166"/>
  <c r="F13" i="166"/>
  <c r="J5" i="166"/>
  <c r="I16" i="166"/>
  <c r="N10" i="166"/>
  <c r="Q10" i="166"/>
  <c r="O9" i="166"/>
  <c r="H11" i="166"/>
  <c r="G16" i="166"/>
  <c r="H12" i="166"/>
  <c r="P14" i="166"/>
  <c r="G17" i="166"/>
  <c r="M9" i="166"/>
  <c r="O13" i="166"/>
  <c r="L26" i="113"/>
  <c r="T72" i="122"/>
  <c r="T40" i="122"/>
  <c r="AA40" i="122" s="1"/>
  <c r="O39" i="164"/>
  <c r="V117" i="164"/>
  <c r="M137" i="139"/>
  <c r="M14" i="141"/>
  <c r="B6" i="156"/>
  <c r="I74" i="156" s="1"/>
  <c r="E69" i="155"/>
  <c r="J13" i="123"/>
  <c r="K31" i="132" s="1"/>
  <c r="M12" i="163"/>
  <c r="W85" i="164"/>
  <c r="L12" i="149"/>
  <c r="M51" i="136"/>
  <c r="T120" i="122"/>
  <c r="O119" i="164"/>
  <c r="AI104" i="122"/>
  <c r="AD103" i="164"/>
  <c r="AH70" i="122"/>
  <c r="AC69" i="164"/>
  <c r="L16" i="145"/>
  <c r="M85" i="145"/>
  <c r="L103" i="145"/>
  <c r="G15" i="123"/>
  <c r="H33" i="132" s="1"/>
  <c r="T117" i="164"/>
  <c r="K8" i="163"/>
  <c r="J8" i="163" s="1"/>
  <c r="AF59" i="122"/>
  <c r="Y59" i="122" s="1"/>
  <c r="AA58" i="164"/>
  <c r="T58" i="164" s="1"/>
  <c r="D11" i="113"/>
  <c r="J20" i="154"/>
  <c r="L117" i="160"/>
  <c r="L119" i="146"/>
  <c r="H11" i="165"/>
  <c r="F22" i="55"/>
  <c r="M10" i="113"/>
  <c r="M29" i="155"/>
  <c r="M11" i="160"/>
  <c r="H42" i="160"/>
  <c r="H76" i="160" s="1"/>
  <c r="H110" i="160" s="1"/>
  <c r="H42" i="156"/>
  <c r="H76" i="156" s="1"/>
  <c r="H110" i="156" s="1"/>
  <c r="H42" i="157"/>
  <c r="H76" i="157" s="1"/>
  <c r="H110" i="157" s="1"/>
  <c r="H42" i="158"/>
  <c r="H76" i="158" s="1"/>
  <c r="H110" i="158" s="1"/>
  <c r="H42" i="154"/>
  <c r="H76" i="154" s="1"/>
  <c r="H110" i="154" s="1"/>
  <c r="H42" i="152"/>
  <c r="H76" i="152" s="1"/>
  <c r="H110" i="152" s="1"/>
  <c r="H42" i="150"/>
  <c r="H76" i="150" s="1"/>
  <c r="H110" i="150" s="1"/>
  <c r="H42" i="155"/>
  <c r="H76" i="155" s="1"/>
  <c r="H110" i="155" s="1"/>
  <c r="H42" i="146"/>
  <c r="H76" i="146" s="1"/>
  <c r="H110" i="146" s="1"/>
  <c r="H42" i="145"/>
  <c r="H76" i="145" s="1"/>
  <c r="H110" i="145" s="1"/>
  <c r="H42" i="142"/>
  <c r="H76" i="142" s="1"/>
  <c r="H110" i="142" s="1"/>
  <c r="H42" i="153"/>
  <c r="H76" i="153" s="1"/>
  <c r="H110" i="153" s="1"/>
  <c r="H42" i="149"/>
  <c r="H76" i="149" s="1"/>
  <c r="H110" i="149" s="1"/>
  <c r="H42" i="147"/>
  <c r="H76" i="147" s="1"/>
  <c r="H110" i="147" s="1"/>
  <c r="H42" i="143"/>
  <c r="H76" i="143" s="1"/>
  <c r="H110" i="143" s="1"/>
  <c r="H42" i="140"/>
  <c r="H76" i="140" s="1"/>
  <c r="H110" i="140" s="1"/>
  <c r="H42" i="151"/>
  <c r="H76" i="151" s="1"/>
  <c r="H110" i="151" s="1"/>
  <c r="H42" i="148"/>
  <c r="H76" i="148" s="1"/>
  <c r="H110" i="148" s="1"/>
  <c r="H42" i="139"/>
  <c r="H76" i="139" s="1"/>
  <c r="H110" i="139" s="1"/>
  <c r="H42" i="144"/>
  <c r="H76" i="144" s="1"/>
  <c r="H110" i="144" s="1"/>
  <c r="H42" i="141"/>
  <c r="H76" i="141" s="1"/>
  <c r="H110" i="141" s="1"/>
  <c r="H42" i="136"/>
  <c r="H76" i="136" s="1"/>
  <c r="H110" i="136" s="1"/>
  <c r="H42" i="138"/>
  <c r="H76" i="138" s="1"/>
  <c r="H110" i="138" s="1"/>
  <c r="A16" i="96"/>
  <c r="A30" i="160"/>
  <c r="A30" i="158"/>
  <c r="A30" i="154"/>
  <c r="A30" i="150"/>
  <c r="A30" i="146"/>
  <c r="A30" i="140"/>
  <c r="A30" i="144"/>
  <c r="A30" i="157"/>
  <c r="A30" i="153"/>
  <c r="A30" i="149"/>
  <c r="A30" i="145"/>
  <c r="A30" i="141"/>
  <c r="A30" i="155"/>
  <c r="A30" i="147"/>
  <c r="A30" i="143"/>
  <c r="A30" i="152"/>
  <c r="A30" i="138"/>
  <c r="A30" i="151"/>
  <c r="A30" i="148"/>
  <c r="A30" i="142"/>
  <c r="A30" i="139"/>
  <c r="A30" i="136"/>
  <c r="A30" i="156"/>
  <c r="A48" i="160"/>
  <c r="A82" i="160" s="1"/>
  <c r="A116" i="160" s="1"/>
  <c r="A137" i="160" s="1"/>
  <c r="A172" i="160" s="1"/>
  <c r="B15" i="165" s="1"/>
  <c r="A48" i="153"/>
  <c r="A82" i="153" s="1"/>
  <c r="A116" i="153" s="1"/>
  <c r="A137" i="153" s="1"/>
  <c r="A48" i="150"/>
  <c r="A82" i="150" s="1"/>
  <c r="A116" i="150" s="1"/>
  <c r="A137" i="150" s="1"/>
  <c r="A48" i="151"/>
  <c r="A82" i="151" s="1"/>
  <c r="A116" i="151" s="1"/>
  <c r="A137" i="151" s="1"/>
  <c r="A48" i="139"/>
  <c r="A82" i="139" s="1"/>
  <c r="A116" i="139" s="1"/>
  <c r="A137" i="139" s="1"/>
  <c r="A48" i="149"/>
  <c r="A82" i="149" s="1"/>
  <c r="A116" i="149" s="1"/>
  <c r="A137" i="149" s="1"/>
  <c r="A48" i="148"/>
  <c r="A82" i="148" s="1"/>
  <c r="A116" i="148" s="1"/>
  <c r="A137" i="148" s="1"/>
  <c r="A48" i="145"/>
  <c r="A82" i="145" s="1"/>
  <c r="A116" i="145" s="1"/>
  <c r="A137" i="145" s="1"/>
  <c r="A48" i="141"/>
  <c r="A82" i="141" s="1"/>
  <c r="A116" i="141" s="1"/>
  <c r="A137" i="141" s="1"/>
  <c r="A48" i="144"/>
  <c r="A82" i="144" s="1"/>
  <c r="A116" i="144" s="1"/>
  <c r="A137" i="144" s="1"/>
  <c r="A48" i="143"/>
  <c r="A82" i="143" s="1"/>
  <c r="A116" i="143" s="1"/>
  <c r="A137" i="143" s="1"/>
  <c r="A48" i="138"/>
  <c r="A82" i="138" s="1"/>
  <c r="A116" i="138" s="1"/>
  <c r="A137" i="138" s="1"/>
  <c r="A48" i="157"/>
  <c r="A82" i="157" s="1"/>
  <c r="A116" i="157" s="1"/>
  <c r="A137" i="157" s="1"/>
  <c r="A48" i="146"/>
  <c r="A82" i="146" s="1"/>
  <c r="A116" i="146" s="1"/>
  <c r="A137" i="146" s="1"/>
  <c r="A48" i="142"/>
  <c r="A82" i="142" s="1"/>
  <c r="A116" i="142" s="1"/>
  <c r="A137" i="142" s="1"/>
  <c r="A48" i="156"/>
  <c r="A82" i="156" s="1"/>
  <c r="A116" i="156" s="1"/>
  <c r="A137" i="156" s="1"/>
  <c r="A48" i="154"/>
  <c r="A82" i="154" s="1"/>
  <c r="A116" i="154" s="1"/>
  <c r="A137" i="154" s="1"/>
  <c r="A48" i="136"/>
  <c r="A82" i="136" s="1"/>
  <c r="A116" i="136" s="1"/>
  <c r="A137" i="136" s="1"/>
  <c r="A48" i="158"/>
  <c r="A82" i="158" s="1"/>
  <c r="A116" i="158" s="1"/>
  <c r="A137" i="158" s="1"/>
  <c r="A48" i="155"/>
  <c r="A82" i="155" s="1"/>
  <c r="A116" i="155" s="1"/>
  <c r="A137" i="155" s="1"/>
  <c r="A48" i="152"/>
  <c r="A82" i="152" s="1"/>
  <c r="A116" i="152" s="1"/>
  <c r="A137" i="152" s="1"/>
  <c r="A48" i="147"/>
  <c r="A82" i="147" s="1"/>
  <c r="A116" i="147" s="1"/>
  <c r="A137" i="147" s="1"/>
  <c r="A48" i="140"/>
  <c r="A82" i="140" s="1"/>
  <c r="A116" i="140" s="1"/>
  <c r="A137" i="140" s="1"/>
  <c r="A57" i="160"/>
  <c r="A91" i="160" s="1"/>
  <c r="A125" i="160" s="1"/>
  <c r="A160" i="160" s="1"/>
  <c r="A57" i="157"/>
  <c r="A91" i="157" s="1"/>
  <c r="A125" i="157" s="1"/>
  <c r="A57" i="156"/>
  <c r="A91" i="156" s="1"/>
  <c r="A125" i="156" s="1"/>
  <c r="A57" i="153"/>
  <c r="A91" i="153" s="1"/>
  <c r="A125" i="153" s="1"/>
  <c r="A57" i="154"/>
  <c r="A91" i="154" s="1"/>
  <c r="A125" i="154" s="1"/>
  <c r="A57" i="152"/>
  <c r="A91" i="152" s="1"/>
  <c r="A125" i="152" s="1"/>
  <c r="A57" i="150"/>
  <c r="A91" i="150" s="1"/>
  <c r="A125" i="150" s="1"/>
  <c r="A57" i="155"/>
  <c r="A91" i="155" s="1"/>
  <c r="A125" i="155" s="1"/>
  <c r="A57" i="151"/>
  <c r="A91" i="151" s="1"/>
  <c r="A125" i="151" s="1"/>
  <c r="A57" i="148"/>
  <c r="A91" i="148" s="1"/>
  <c r="A125" i="148" s="1"/>
  <c r="A57" i="143"/>
  <c r="A91" i="143" s="1"/>
  <c r="A125" i="143" s="1"/>
  <c r="A57" i="158"/>
  <c r="A91" i="158" s="1"/>
  <c r="A125" i="158" s="1"/>
  <c r="A57" i="140"/>
  <c r="A91" i="140" s="1"/>
  <c r="A125" i="140" s="1"/>
  <c r="A57" i="147"/>
  <c r="A91" i="147" s="1"/>
  <c r="A125" i="147" s="1"/>
  <c r="A57" i="146"/>
  <c r="A91" i="146" s="1"/>
  <c r="A125" i="146" s="1"/>
  <c r="A57" i="145"/>
  <c r="A91" i="145" s="1"/>
  <c r="A125" i="145" s="1"/>
  <c r="A57" i="144"/>
  <c r="A91" i="144" s="1"/>
  <c r="A125" i="144" s="1"/>
  <c r="A57" i="142"/>
  <c r="A91" i="142" s="1"/>
  <c r="A125" i="142" s="1"/>
  <c r="A57" i="141"/>
  <c r="A91" i="141" s="1"/>
  <c r="A125" i="141" s="1"/>
  <c r="A57" i="139"/>
  <c r="A91" i="139" s="1"/>
  <c r="A125" i="139" s="1"/>
  <c r="A57" i="138"/>
  <c r="A91" i="138" s="1"/>
  <c r="A125" i="138" s="1"/>
  <c r="A57" i="149"/>
  <c r="A91" i="149" s="1"/>
  <c r="A125" i="149" s="1"/>
  <c r="A57" i="136"/>
  <c r="A91" i="136" s="1"/>
  <c r="A125" i="136" s="1"/>
  <c r="A62" i="155"/>
  <c r="A96" i="155" s="1"/>
  <c r="A130" i="155" s="1"/>
  <c r="A62" i="158"/>
  <c r="A96" i="158" s="1"/>
  <c r="A130" i="158" s="1"/>
  <c r="A62" i="157"/>
  <c r="A96" i="157" s="1"/>
  <c r="A130" i="157" s="1"/>
  <c r="A62" i="156"/>
  <c r="A96" i="156" s="1"/>
  <c r="A130" i="156" s="1"/>
  <c r="A62" i="151"/>
  <c r="A96" i="151" s="1"/>
  <c r="A130" i="151" s="1"/>
  <c r="A62" i="150"/>
  <c r="A96" i="150" s="1"/>
  <c r="A130" i="150" s="1"/>
  <c r="A62" i="154"/>
  <c r="A96" i="154" s="1"/>
  <c r="A130" i="154" s="1"/>
  <c r="A62" i="149"/>
  <c r="A96" i="149" s="1"/>
  <c r="A130" i="149" s="1"/>
  <c r="A62" i="152"/>
  <c r="A96" i="152" s="1"/>
  <c r="A130" i="152" s="1"/>
  <c r="A62" i="148"/>
  <c r="A96" i="148" s="1"/>
  <c r="A130" i="148" s="1"/>
  <c r="A62" i="160"/>
  <c r="A96" i="160" s="1"/>
  <c r="A130" i="160" s="1"/>
  <c r="A165" i="160" s="1"/>
  <c r="A62" i="153"/>
  <c r="A96" i="153" s="1"/>
  <c r="A130" i="153" s="1"/>
  <c r="A62" i="147"/>
  <c r="A96" i="147" s="1"/>
  <c r="A130" i="147" s="1"/>
  <c r="A62" i="146"/>
  <c r="A96" i="146" s="1"/>
  <c r="A130" i="146" s="1"/>
  <c r="A62" i="141"/>
  <c r="A96" i="141" s="1"/>
  <c r="A130" i="141" s="1"/>
  <c r="A62" i="145"/>
  <c r="A96" i="145" s="1"/>
  <c r="A130" i="145" s="1"/>
  <c r="A62" i="142"/>
  <c r="A96" i="142" s="1"/>
  <c r="A130" i="142" s="1"/>
  <c r="A62" i="139"/>
  <c r="A96" i="139" s="1"/>
  <c r="A130" i="139" s="1"/>
  <c r="A62" i="138"/>
  <c r="A96" i="138" s="1"/>
  <c r="A130" i="138" s="1"/>
  <c r="A62" i="140"/>
  <c r="A96" i="140" s="1"/>
  <c r="A130" i="140" s="1"/>
  <c r="A62" i="136"/>
  <c r="A96" i="136" s="1"/>
  <c r="A130" i="136" s="1"/>
  <c r="A62" i="143"/>
  <c r="A96" i="143" s="1"/>
  <c r="A130" i="143" s="1"/>
  <c r="A62" i="144"/>
  <c r="A96" i="144" s="1"/>
  <c r="A130" i="144" s="1"/>
  <c r="A71" i="160"/>
  <c r="A105" i="160" s="1"/>
  <c r="A139" i="160" s="1"/>
  <c r="A71" i="155"/>
  <c r="A105" i="155" s="1"/>
  <c r="A139" i="155" s="1"/>
  <c r="A71" i="153"/>
  <c r="A105" i="153" s="1"/>
  <c r="A139" i="153" s="1"/>
  <c r="A71" i="156"/>
  <c r="A105" i="156" s="1"/>
  <c r="A139" i="156" s="1"/>
  <c r="A71" i="154"/>
  <c r="A105" i="154" s="1"/>
  <c r="A139" i="154" s="1"/>
  <c r="A71" i="158"/>
  <c r="A105" i="158" s="1"/>
  <c r="A139" i="158" s="1"/>
  <c r="A71" i="157"/>
  <c r="A105" i="157" s="1"/>
  <c r="A139" i="157" s="1"/>
  <c r="A71" i="151"/>
  <c r="A105" i="151" s="1"/>
  <c r="A139" i="151" s="1"/>
  <c r="A71" i="150"/>
  <c r="A105" i="150" s="1"/>
  <c r="A139" i="150" s="1"/>
  <c r="A71" i="149"/>
  <c r="A105" i="149" s="1"/>
  <c r="A139" i="149" s="1"/>
  <c r="A71" i="148"/>
  <c r="A105" i="148" s="1"/>
  <c r="A139" i="148" s="1"/>
  <c r="A71" i="147"/>
  <c r="A105" i="147" s="1"/>
  <c r="A139" i="147" s="1"/>
  <c r="A71" i="146"/>
  <c r="A105" i="146" s="1"/>
  <c r="A139" i="146" s="1"/>
  <c r="A71" i="141"/>
  <c r="A105" i="141" s="1"/>
  <c r="A139" i="141" s="1"/>
  <c r="A71" i="145"/>
  <c r="A105" i="145" s="1"/>
  <c r="A139" i="145" s="1"/>
  <c r="A71" i="140"/>
  <c r="A105" i="140" s="1"/>
  <c r="A139" i="140" s="1"/>
  <c r="A71" i="144"/>
  <c r="A105" i="144" s="1"/>
  <c r="A139" i="144" s="1"/>
  <c r="A71" i="143"/>
  <c r="A105" i="143" s="1"/>
  <c r="A139" i="143" s="1"/>
  <c r="A71" i="142"/>
  <c r="A105" i="142" s="1"/>
  <c r="A139" i="142" s="1"/>
  <c r="A71" i="138"/>
  <c r="A105" i="138" s="1"/>
  <c r="A139" i="138" s="1"/>
  <c r="A71" i="136"/>
  <c r="A105" i="136" s="1"/>
  <c r="A139" i="136" s="1"/>
  <c r="A71" i="139"/>
  <c r="A105" i="139" s="1"/>
  <c r="A139" i="139" s="1"/>
  <c r="A71" i="152"/>
  <c r="A105" i="152" s="1"/>
  <c r="A139" i="152" s="1"/>
  <c r="H45" i="160"/>
  <c r="H79" i="160" s="1"/>
  <c r="H113" i="160" s="1"/>
  <c r="H45" i="156"/>
  <c r="H79" i="156" s="1"/>
  <c r="H113" i="156" s="1"/>
  <c r="H45" i="154"/>
  <c r="H79" i="154" s="1"/>
  <c r="H113" i="154" s="1"/>
  <c r="H45" i="158"/>
  <c r="H79" i="158" s="1"/>
  <c r="H113" i="158" s="1"/>
  <c r="H45" i="155"/>
  <c r="H79" i="155" s="1"/>
  <c r="H113" i="155" s="1"/>
  <c r="H45" i="153"/>
  <c r="H79" i="153" s="1"/>
  <c r="H113" i="153" s="1"/>
  <c r="H45" i="149"/>
  <c r="H79" i="149" s="1"/>
  <c r="H113" i="149" s="1"/>
  <c r="H45" i="145"/>
  <c r="H79" i="145" s="1"/>
  <c r="H113" i="145" s="1"/>
  <c r="H45" i="144"/>
  <c r="H79" i="144" s="1"/>
  <c r="H113" i="144" s="1"/>
  <c r="H45" i="143"/>
  <c r="H79" i="143" s="1"/>
  <c r="H113" i="143" s="1"/>
  <c r="H45" i="148"/>
  <c r="H79" i="148" s="1"/>
  <c r="H113" i="148" s="1"/>
  <c r="H45" i="147"/>
  <c r="H79" i="147" s="1"/>
  <c r="H113" i="147" s="1"/>
  <c r="H45" i="146"/>
  <c r="H79" i="146" s="1"/>
  <c r="H113" i="146" s="1"/>
  <c r="H45" i="157"/>
  <c r="H79" i="157" s="1"/>
  <c r="H113" i="157" s="1"/>
  <c r="H45" i="152"/>
  <c r="H79" i="152" s="1"/>
  <c r="H113" i="152" s="1"/>
  <c r="H45" i="150"/>
  <c r="H79" i="150" s="1"/>
  <c r="H113" i="150" s="1"/>
  <c r="H45" i="140"/>
  <c r="H79" i="140" s="1"/>
  <c r="H113" i="140" s="1"/>
  <c r="H45" i="139"/>
  <c r="H79" i="139" s="1"/>
  <c r="H113" i="139" s="1"/>
  <c r="H45" i="142"/>
  <c r="H79" i="142" s="1"/>
  <c r="H113" i="142" s="1"/>
  <c r="H45" i="138"/>
  <c r="H79" i="138" s="1"/>
  <c r="H113" i="138" s="1"/>
  <c r="H45" i="136"/>
  <c r="H79" i="136" s="1"/>
  <c r="H113" i="136" s="1"/>
  <c r="H45" i="151"/>
  <c r="H79" i="151" s="1"/>
  <c r="H113" i="151" s="1"/>
  <c r="H45" i="141"/>
  <c r="H79" i="141" s="1"/>
  <c r="H113" i="141" s="1"/>
  <c r="D39" i="166"/>
  <c r="B40" i="132"/>
  <c r="B22" i="123"/>
  <c r="B41" i="134"/>
  <c r="C22" i="126"/>
  <c r="B22" i="113"/>
  <c r="C22" i="30"/>
  <c r="C86" i="105"/>
  <c r="A90" i="105" s="1"/>
  <c r="B43" i="60"/>
  <c r="A47" i="60" s="1"/>
  <c r="B41" i="45"/>
  <c r="B41" i="105"/>
  <c r="A106" i="105"/>
  <c r="A45" i="134"/>
  <c r="B43" i="166"/>
  <c r="A44" i="132"/>
  <c r="A108" i="60"/>
  <c r="A41" i="132"/>
  <c r="A42" i="134"/>
  <c r="A93" i="60"/>
  <c r="A91" i="105"/>
  <c r="B40" i="166"/>
  <c r="B30" i="166"/>
  <c r="A31" i="132"/>
  <c r="A32" i="134"/>
  <c r="A43" i="60"/>
  <c r="A41" i="105"/>
  <c r="A28" i="132"/>
  <c r="B27" i="166"/>
  <c r="A29" i="134"/>
  <c r="A26" i="105"/>
  <c r="J6" i="150" s="1"/>
  <c r="A28" i="60"/>
  <c r="H2" i="143"/>
  <c r="A25" i="132"/>
  <c r="H2" i="157"/>
  <c r="H2" i="146"/>
  <c r="H2" i="158"/>
  <c r="H2" i="139"/>
  <c r="H2" i="141"/>
  <c r="B2" i="158"/>
  <c r="F2" i="158"/>
  <c r="B2" i="155"/>
  <c r="F2" i="153"/>
  <c r="F2" i="154"/>
  <c r="B2" i="157"/>
  <c r="B2" i="151"/>
  <c r="F2" i="157"/>
  <c r="B2" i="154"/>
  <c r="F2" i="151"/>
  <c r="B2" i="150"/>
  <c r="F2" i="149"/>
  <c r="B2" i="141"/>
  <c r="B2" i="153"/>
  <c r="B2" i="149"/>
  <c r="F2" i="147"/>
  <c r="F2" i="146"/>
  <c r="J2" i="140"/>
  <c r="B2" i="146"/>
  <c r="F2" i="144"/>
  <c r="F2" i="143"/>
  <c r="J2" i="141"/>
  <c r="B2" i="140"/>
  <c r="F2" i="139"/>
  <c r="B2" i="147"/>
  <c r="F2" i="140"/>
  <c r="J2" i="139"/>
  <c r="F2" i="96"/>
  <c r="A11" i="105"/>
  <c r="J5" i="156" s="1"/>
  <c r="J2" i="158"/>
  <c r="J2" i="149"/>
  <c r="J2" i="144"/>
  <c r="F2" i="150"/>
  <c r="B2" i="145"/>
  <c r="B2" i="144"/>
  <c r="A13" i="60"/>
  <c r="J2" i="153"/>
  <c r="J2" i="150"/>
  <c r="J2" i="143"/>
  <c r="B2" i="96"/>
  <c r="B40" i="96" s="1"/>
  <c r="J2" i="155"/>
  <c r="J2" i="146"/>
  <c r="F2" i="155"/>
  <c r="F2" i="141"/>
  <c r="B2" i="139"/>
  <c r="H2" i="96"/>
  <c r="J2" i="154"/>
  <c r="J2" i="147"/>
  <c r="J2" i="145"/>
  <c r="A26" i="134"/>
  <c r="H2" i="145"/>
  <c r="H2" i="149"/>
  <c r="F2" i="145"/>
  <c r="H2" i="150"/>
  <c r="H2" i="153"/>
  <c r="J2" i="151"/>
  <c r="J2" i="96"/>
  <c r="H2" i="151"/>
  <c r="H2" i="147"/>
  <c r="B2" i="143"/>
  <c r="H2" i="155"/>
  <c r="J2" i="157"/>
  <c r="H2" i="144"/>
  <c r="A108" i="156"/>
  <c r="F2" i="156"/>
  <c r="A40" i="156"/>
  <c r="B2" i="156"/>
  <c r="A74" i="156"/>
  <c r="J2" i="156"/>
  <c r="H2" i="156"/>
  <c r="H2" i="152"/>
  <c r="B2" i="152"/>
  <c r="F2" i="152"/>
  <c r="A40" i="152"/>
  <c r="A108" i="152"/>
  <c r="A74" i="152"/>
  <c r="J2" i="152"/>
  <c r="H2" i="148"/>
  <c r="A74" i="148"/>
  <c r="F2" i="148"/>
  <c r="A40" i="148"/>
  <c r="J2" i="148"/>
  <c r="B2" i="148"/>
  <c r="A108" i="148"/>
  <c r="A108" i="138"/>
  <c r="B2" i="138"/>
  <c r="A74" i="138"/>
  <c r="J2" i="138"/>
  <c r="A40" i="138"/>
  <c r="F2" i="138"/>
  <c r="H2" i="138"/>
  <c r="F2" i="142"/>
  <c r="A74" i="142"/>
  <c r="A40" i="142"/>
  <c r="B2" i="142"/>
  <c r="A108" i="142"/>
  <c r="J2" i="142"/>
  <c r="H2" i="142"/>
  <c r="I10" i="160"/>
  <c r="I10" i="157"/>
  <c r="I10" i="153"/>
  <c r="I10" i="149"/>
  <c r="I10" i="147"/>
  <c r="I10" i="139"/>
  <c r="I10" i="142"/>
  <c r="I10" i="156"/>
  <c r="I10" i="152"/>
  <c r="I10" i="146"/>
  <c r="I10" i="143"/>
  <c r="I10" i="154"/>
  <c r="I10" i="148"/>
  <c r="I10" i="141"/>
  <c r="I10" i="158"/>
  <c r="I10" i="144"/>
  <c r="I10" i="155"/>
  <c r="I10" i="145"/>
  <c r="I10" i="150"/>
  <c r="I10" i="151"/>
  <c r="I10" i="140"/>
  <c r="I10" i="138"/>
  <c r="I10" i="136"/>
  <c r="B43" i="96"/>
  <c r="I43" i="96" s="1"/>
  <c r="I55" i="96" s="1"/>
  <c r="I67" i="96" s="1"/>
  <c r="F74" i="158"/>
  <c r="J6" i="158"/>
  <c r="F6" i="158"/>
  <c r="F40" i="156"/>
  <c r="F5" i="156"/>
  <c r="B5" i="156"/>
  <c r="I40" i="156" s="1"/>
  <c r="F108" i="155"/>
  <c r="B7" i="155"/>
  <c r="I108" i="155" s="1"/>
  <c r="F40" i="152"/>
  <c r="B5" i="152"/>
  <c r="I40" i="152" s="1"/>
  <c r="F74" i="151"/>
  <c r="F74" i="150"/>
  <c r="F40" i="148"/>
  <c r="B5" i="148"/>
  <c r="I40" i="148" s="1"/>
  <c r="F108" i="147"/>
  <c r="F74" i="146"/>
  <c r="F108" i="138"/>
  <c r="J7" i="138"/>
  <c r="L75" i="5"/>
  <c r="E13" i="2"/>
  <c r="Q11" i="134"/>
  <c r="G20" i="134"/>
  <c r="H11" i="134"/>
  <c r="M11" i="134"/>
  <c r="M16" i="134"/>
  <c r="K12" i="134"/>
  <c r="H18" i="134"/>
  <c r="Q16" i="134"/>
  <c r="D19" i="134"/>
  <c r="M15" i="134"/>
  <c r="D15" i="134"/>
  <c r="P15" i="134"/>
  <c r="F12" i="134"/>
  <c r="J16" i="134"/>
  <c r="D16" i="134"/>
  <c r="E18" i="134"/>
  <c r="M20" i="134"/>
  <c r="L15" i="134"/>
  <c r="E20" i="134"/>
  <c r="H15" i="134"/>
  <c r="L18" i="134"/>
  <c r="O18" i="134"/>
  <c r="G11" i="134"/>
  <c r="G12" i="134"/>
  <c r="G18" i="134"/>
  <c r="D12" i="134"/>
  <c r="K17" i="166"/>
  <c r="P18" i="166"/>
  <c r="N6" i="166"/>
  <c r="H8" i="166"/>
  <c r="I9" i="166"/>
  <c r="R13" i="166"/>
  <c r="H7" i="166"/>
  <c r="I17" i="166"/>
  <c r="G7" i="166"/>
  <c r="L17" i="166"/>
  <c r="J13" i="166"/>
  <c r="N14" i="166"/>
  <c r="S18" i="166"/>
  <c r="O17" i="166"/>
  <c r="S9" i="166"/>
  <c r="P9" i="166"/>
  <c r="K9" i="166"/>
  <c r="P11" i="166"/>
  <c r="N18" i="166"/>
  <c r="L10" i="166"/>
  <c r="J14" i="166"/>
  <c r="R11" i="166"/>
  <c r="J12" i="166"/>
  <c r="H16" i="166"/>
  <c r="F5" i="166"/>
  <c r="Q13" i="166"/>
  <c r="P8" i="166"/>
  <c r="C32" i="132"/>
  <c r="U15" i="132" s="1"/>
  <c r="C39" i="132"/>
  <c r="C27" i="132"/>
  <c r="U12" i="132"/>
  <c r="L12" i="132"/>
  <c r="AI52" i="122"/>
  <c r="AB52" i="122" s="1"/>
  <c r="L24" i="113"/>
  <c r="AC39" i="164"/>
  <c r="V39" i="164" s="1"/>
  <c r="B68" i="144"/>
  <c r="G41" i="134"/>
  <c r="I39" i="166"/>
  <c r="M14" i="144"/>
  <c r="F68" i="144"/>
  <c r="F69" i="144" s="1"/>
  <c r="P7" i="163"/>
  <c r="O7" i="163" s="1"/>
  <c r="J7" i="154"/>
  <c r="B7" i="153"/>
  <c r="I108" i="153" s="1"/>
  <c r="B6" i="154"/>
  <c r="I74" i="154" s="1"/>
  <c r="B7" i="156"/>
  <c r="I108" i="156" s="1"/>
  <c r="B6" i="150"/>
  <c r="I74" i="150" s="1"/>
  <c r="B68" i="140"/>
  <c r="K33" i="151"/>
  <c r="K34" i="151" s="1"/>
  <c r="F14" i="113"/>
  <c r="AI66" i="122"/>
  <c r="AB66" i="122" s="1"/>
  <c r="AD95" i="164"/>
  <c r="W95" i="164" s="1"/>
  <c r="AI96" i="122"/>
  <c r="AB96" i="122" s="1"/>
  <c r="O97" i="164"/>
  <c r="T98" i="122"/>
  <c r="F102" i="151"/>
  <c r="M103" i="151"/>
  <c r="J16" i="123"/>
  <c r="K34" i="132" s="1"/>
  <c r="Y67" i="164"/>
  <c r="AD68" i="122"/>
  <c r="M119" i="154"/>
  <c r="L131" i="154"/>
  <c r="L16" i="154"/>
  <c r="M131" i="149"/>
  <c r="AC107" i="164"/>
  <c r="V107" i="164" s="1"/>
  <c r="AH108" i="122"/>
  <c r="AA108" i="122" s="1"/>
  <c r="Y87" i="164"/>
  <c r="AD88" i="122"/>
  <c r="O69" i="164"/>
  <c r="T70" i="122"/>
  <c r="K63" i="153"/>
  <c r="AB51" i="164"/>
  <c r="K21" i="155"/>
  <c r="AG52" i="122"/>
  <c r="Z52" i="122" s="1"/>
  <c r="B24" i="166"/>
  <c r="I6" i="163"/>
  <c r="H26" i="134"/>
  <c r="H7" i="134" s="1"/>
  <c r="H17" i="113"/>
  <c r="H34" i="166"/>
  <c r="F36" i="134"/>
  <c r="F6" i="134" s="1"/>
  <c r="J43" i="134"/>
  <c r="L41" i="166"/>
  <c r="V31" i="132"/>
  <c r="F48" i="147"/>
  <c r="L69" i="147"/>
  <c r="C28" i="107"/>
  <c r="C11" i="61"/>
  <c r="B5" i="47"/>
  <c r="B5" i="49"/>
  <c r="B5" i="106"/>
  <c r="C26" i="61"/>
  <c r="C41" i="61"/>
  <c r="B5" i="5"/>
  <c r="C4" i="107"/>
  <c r="C18" i="107" s="1"/>
  <c r="L13" i="160"/>
  <c r="E137" i="138"/>
  <c r="B136" i="138"/>
  <c r="L26" i="123"/>
  <c r="M44" i="132" s="1"/>
  <c r="P25" i="163"/>
  <c r="O25" i="163" s="1"/>
  <c r="K20" i="143"/>
  <c r="L137" i="140"/>
  <c r="E136" i="140"/>
  <c r="E137" i="140" s="1"/>
  <c r="M119" i="156"/>
  <c r="L137" i="156"/>
  <c r="F26" i="166"/>
  <c r="F6" i="166" s="1"/>
  <c r="AB43" i="164"/>
  <c r="U43" i="164" s="1"/>
  <c r="AG44" i="122"/>
  <c r="Z44" i="122" s="1"/>
  <c r="S80" i="122"/>
  <c r="N79" i="164"/>
  <c r="AG112" i="122"/>
  <c r="Z112" i="122" s="1"/>
  <c r="AB111" i="164"/>
  <c r="U111" i="164" s="1"/>
  <c r="N67" i="164"/>
  <c r="U67" i="164" s="1"/>
  <c r="S68" i="122"/>
  <c r="Z68" i="122" s="1"/>
  <c r="D119" i="60"/>
  <c r="D5" i="52" s="1"/>
  <c r="J17" i="60"/>
  <c r="H13" i="163"/>
  <c r="F14" i="123"/>
  <c r="G32" i="132" s="1"/>
  <c r="E116" i="153"/>
  <c r="D136" i="153"/>
  <c r="K14" i="153"/>
  <c r="K137" i="153"/>
  <c r="Q52" i="122"/>
  <c r="B137" i="160"/>
  <c r="L51" i="164"/>
  <c r="Q108" i="122"/>
  <c r="X108" i="122" s="1"/>
  <c r="L107" i="164"/>
  <c r="S107" i="164" s="1"/>
  <c r="D136" i="154"/>
  <c r="E116" i="154"/>
  <c r="K137" i="154"/>
  <c r="D136" i="140"/>
  <c r="K137" i="140"/>
  <c r="K14" i="140"/>
  <c r="F36" i="166"/>
  <c r="D38" i="134"/>
  <c r="D19" i="126"/>
  <c r="C17" i="113"/>
  <c r="I20" i="148"/>
  <c r="P38" i="166"/>
  <c r="N40" i="134"/>
  <c r="V66" i="164"/>
  <c r="U97" i="164"/>
  <c r="AB70" i="122"/>
  <c r="AC35" i="164"/>
  <c r="V35" i="164" s="1"/>
  <c r="G16" i="123"/>
  <c r="H34" i="132" s="1"/>
  <c r="E35" i="134"/>
  <c r="Y90" i="122"/>
  <c r="S66" i="164"/>
  <c r="N24" i="166"/>
  <c r="N5" i="166" s="1"/>
  <c r="L26" i="134"/>
  <c r="L7" i="134" s="1"/>
  <c r="F29" i="134"/>
  <c r="E28" i="113"/>
  <c r="K30" i="157"/>
  <c r="K29" i="160"/>
  <c r="K69" i="154"/>
  <c r="D68" i="154"/>
  <c r="E48" i="154"/>
  <c r="M46" i="164"/>
  <c r="L51" i="157"/>
  <c r="K63" i="157"/>
  <c r="K69" i="157"/>
  <c r="L66" i="47"/>
  <c r="E29" i="2"/>
  <c r="E68" i="146"/>
  <c r="L69" i="146"/>
  <c r="I34" i="166"/>
  <c r="G36" i="134"/>
  <c r="D16" i="163"/>
  <c r="L36" i="160"/>
  <c r="E24" i="2"/>
  <c r="L16" i="47"/>
  <c r="E43" i="148"/>
  <c r="L43" i="148" s="1"/>
  <c r="L55" i="148" s="1"/>
  <c r="L67" i="148" s="1"/>
  <c r="L23" i="148"/>
  <c r="E111" i="148"/>
  <c r="L111" i="148" s="1"/>
  <c r="L123" i="148" s="1"/>
  <c r="L135" i="148" s="1"/>
  <c r="D107" i="2"/>
  <c r="D43" i="96"/>
  <c r="K23" i="96"/>
  <c r="K97" i="60"/>
  <c r="H119" i="60"/>
  <c r="E5" i="52" s="1"/>
  <c r="E7" i="52" s="1"/>
  <c r="F102" i="147"/>
  <c r="M103" i="147"/>
  <c r="E69" i="148"/>
  <c r="B68" i="148"/>
  <c r="M119" i="152"/>
  <c r="L131" i="152"/>
  <c r="L16" i="152"/>
  <c r="R118" i="122"/>
  <c r="Y118" i="122" s="1"/>
  <c r="M117" i="164"/>
  <c r="G22" i="126"/>
  <c r="S21" i="163"/>
  <c r="V51" i="164"/>
  <c r="U49" i="164"/>
  <c r="L21" i="151"/>
  <c r="S58" i="164"/>
  <c r="AG78" i="122"/>
  <c r="Z78" i="122" s="1"/>
  <c r="L14" i="151"/>
  <c r="N8" i="166"/>
  <c r="B19" i="162"/>
  <c r="J21" i="143"/>
  <c r="AA114" i="164"/>
  <c r="AF115" i="122"/>
  <c r="I20" i="154"/>
  <c r="J21" i="154"/>
  <c r="AF54" i="122"/>
  <c r="Y54" i="122" s="1"/>
  <c r="L137" i="143"/>
  <c r="L21" i="143" s="1"/>
  <c r="M119" i="143"/>
  <c r="L16" i="143"/>
  <c r="L44" i="166"/>
  <c r="F21" i="113"/>
  <c r="K33" i="138"/>
  <c r="K34" i="138" s="1"/>
  <c r="M12" i="138"/>
  <c r="M25" i="138"/>
  <c r="M26" i="138" s="1"/>
  <c r="E111" i="136"/>
  <c r="L111" i="136" s="1"/>
  <c r="L123" i="136" s="1"/>
  <c r="L135" i="136" s="1"/>
  <c r="E77" i="136"/>
  <c r="L77" i="136" s="1"/>
  <c r="L89" i="136" s="1"/>
  <c r="L101" i="136" s="1"/>
  <c r="E43" i="136"/>
  <c r="L43" i="136" s="1"/>
  <c r="L55" i="136" s="1"/>
  <c r="L67" i="136" s="1"/>
  <c r="L23" i="136"/>
  <c r="E111" i="160"/>
  <c r="L111" i="160" s="1"/>
  <c r="L123" i="160" s="1"/>
  <c r="L135" i="160" s="1"/>
  <c r="E77" i="160"/>
  <c r="L77" i="160" s="1"/>
  <c r="L89" i="160" s="1"/>
  <c r="L101" i="160" s="1"/>
  <c r="E43" i="160"/>
  <c r="L43" i="160" s="1"/>
  <c r="L55" i="160" s="1"/>
  <c r="L67" i="160" s="1"/>
  <c r="L23" i="160"/>
  <c r="K23" i="156"/>
  <c r="D43" i="156"/>
  <c r="K43" i="156" s="1"/>
  <c r="K55" i="156" s="1"/>
  <c r="K67" i="156" s="1"/>
  <c r="D111" i="156"/>
  <c r="K111" i="156" s="1"/>
  <c r="K123" i="156" s="1"/>
  <c r="K135" i="156" s="1"/>
  <c r="D77" i="156"/>
  <c r="K77" i="156" s="1"/>
  <c r="K89" i="156" s="1"/>
  <c r="K101" i="156" s="1"/>
  <c r="D111" i="138"/>
  <c r="K111" i="138" s="1"/>
  <c r="K123" i="138" s="1"/>
  <c r="K135" i="138" s="1"/>
  <c r="D43" i="138"/>
  <c r="K43" i="138" s="1"/>
  <c r="K55" i="138" s="1"/>
  <c r="K67" i="138" s="1"/>
  <c r="D77" i="138"/>
  <c r="K77" i="138" s="1"/>
  <c r="K89" i="138" s="1"/>
  <c r="K101" i="138" s="1"/>
  <c r="K23" i="138"/>
  <c r="E43" i="96"/>
  <c r="L23" i="96"/>
  <c r="D95" i="2"/>
  <c r="U106" i="122"/>
  <c r="P105" i="164"/>
  <c r="J63" i="136"/>
  <c r="J61" i="160"/>
  <c r="J164" i="160" s="1"/>
  <c r="J18" i="136"/>
  <c r="J69" i="136"/>
  <c r="M164" i="160"/>
  <c r="Q111" i="122"/>
  <c r="X111" i="122" s="1"/>
  <c r="L110" i="164"/>
  <c r="S110" i="164" s="1"/>
  <c r="L18" i="142"/>
  <c r="L95" i="160"/>
  <c r="L164" i="160" s="1"/>
  <c r="R114" i="122"/>
  <c r="Y114" i="122" s="1"/>
  <c r="M113" i="164"/>
  <c r="T113" i="164" s="1"/>
  <c r="AA26" i="163"/>
  <c r="U27" i="123"/>
  <c r="V45" i="132" s="1"/>
  <c r="D68" i="153"/>
  <c r="E48" i="153"/>
  <c r="AA89" i="164"/>
  <c r="T89" i="164" s="1"/>
  <c r="J21" i="145"/>
  <c r="AE67" i="122"/>
  <c r="X67" i="122" s="1"/>
  <c r="I21" i="151"/>
  <c r="F8" i="163"/>
  <c r="E8" i="163" s="1"/>
  <c r="I20" i="156"/>
  <c r="AA34" i="164"/>
  <c r="T34" i="164" s="1"/>
  <c r="Y107" i="164"/>
  <c r="AD108" i="122"/>
  <c r="W122" i="122"/>
  <c r="AD122" i="122"/>
  <c r="X4" i="162"/>
  <c r="W5" i="132"/>
  <c r="N91" i="164"/>
  <c r="S92" i="122"/>
  <c r="N75" i="164"/>
  <c r="U75" i="164" s="1"/>
  <c r="S76" i="122"/>
  <c r="D13" i="126"/>
  <c r="D32" i="134"/>
  <c r="J38" i="144"/>
  <c r="M131" i="5"/>
  <c r="K133" i="5" s="1"/>
  <c r="K106" i="5"/>
  <c r="K105" i="5" s="1"/>
  <c r="M110" i="5"/>
  <c r="M111" i="5" s="1"/>
  <c r="K113" i="5" s="1"/>
  <c r="C16" i="2"/>
  <c r="M21" i="5"/>
  <c r="M22" i="5" s="1"/>
  <c r="K24" i="5" s="1"/>
  <c r="C7" i="2"/>
  <c r="B156" i="5"/>
  <c r="C5" i="131" s="1"/>
  <c r="B16" i="135" s="1"/>
  <c r="K17" i="5"/>
  <c r="K16" i="5" s="1"/>
  <c r="K87" i="47"/>
  <c r="K86" i="47" s="1"/>
  <c r="M91" i="47"/>
  <c r="M92" i="47" s="1"/>
  <c r="J94" i="47" s="1"/>
  <c r="L26" i="49"/>
  <c r="E40" i="2"/>
  <c r="M12" i="49"/>
  <c r="J14" i="49" s="1"/>
  <c r="D83" i="2"/>
  <c r="C63" i="2"/>
  <c r="C71" i="2" s="1"/>
  <c r="C22" i="61"/>
  <c r="G5" i="132"/>
  <c r="J5" i="123"/>
  <c r="R5" i="123"/>
  <c r="H4" i="162"/>
  <c r="E103" i="158"/>
  <c r="F5" i="126"/>
  <c r="H5" i="126" s="1"/>
  <c r="D5" i="113"/>
  <c r="E5" i="126" s="1"/>
  <c r="D5" i="134"/>
  <c r="Q15" i="163"/>
  <c r="M16" i="123"/>
  <c r="N34" i="132" s="1"/>
  <c r="L51" i="139"/>
  <c r="K63" i="139"/>
  <c r="B124" i="139"/>
  <c r="B90" i="139"/>
  <c r="B125" i="141"/>
  <c r="B91" i="141"/>
  <c r="K97" i="148"/>
  <c r="L85" i="148"/>
  <c r="K103" i="148"/>
  <c r="V16" i="163"/>
  <c r="Q17" i="123"/>
  <c r="R35" i="132" s="1"/>
  <c r="K137" i="148"/>
  <c r="K131" i="148"/>
  <c r="K97" i="149"/>
  <c r="L85" i="149"/>
  <c r="K16" i="149"/>
  <c r="B123" i="158"/>
  <c r="B89" i="158"/>
  <c r="X74" i="122"/>
  <c r="T39" i="164"/>
  <c r="P29" i="134"/>
  <c r="O28" i="113"/>
  <c r="K69" i="138"/>
  <c r="J21" i="152"/>
  <c r="AF62" i="122"/>
  <c r="Y62" i="122" s="1"/>
  <c r="Z57" i="164"/>
  <c r="S57" i="164" s="1"/>
  <c r="I21" i="153"/>
  <c r="J21" i="139"/>
  <c r="F19" i="163"/>
  <c r="D20" i="123"/>
  <c r="E38" i="132" s="1"/>
  <c r="AE40" i="122"/>
  <c r="X40" i="122" s="1"/>
  <c r="I137" i="160"/>
  <c r="J30" i="143"/>
  <c r="AB99" i="164"/>
  <c r="U99" i="164" s="1"/>
  <c r="AG100" i="122"/>
  <c r="Z100" i="122" s="1"/>
  <c r="S72" i="122"/>
  <c r="N71" i="164"/>
  <c r="F32" i="166"/>
  <c r="F8" i="166" s="1"/>
  <c r="C15" i="123"/>
  <c r="D33" i="132" s="1"/>
  <c r="D15" i="126"/>
  <c r="D34" i="134"/>
  <c r="D10" i="134" s="1"/>
  <c r="I119" i="60"/>
  <c r="E6" i="52" s="1"/>
  <c r="M99" i="5"/>
  <c r="M101" i="5" s="1"/>
  <c r="K103" i="5" s="1"/>
  <c r="B68" i="157"/>
  <c r="F69" i="157"/>
  <c r="F7" i="163"/>
  <c r="K129" i="160"/>
  <c r="K164" i="160" s="1"/>
  <c r="K18" i="136"/>
  <c r="K137" i="136"/>
  <c r="AA95" i="164"/>
  <c r="AF96" i="122"/>
  <c r="Y96" i="122" s="1"/>
  <c r="AA99" i="164"/>
  <c r="T99" i="164" s="1"/>
  <c r="AF100" i="122"/>
  <c r="Y100" i="122" s="1"/>
  <c r="M22" i="123"/>
  <c r="N40" i="132" s="1"/>
  <c r="Q21" i="163"/>
  <c r="O21" i="163" s="1"/>
  <c r="AA19" i="163"/>
  <c r="U20" i="123"/>
  <c r="V38" i="132" s="1"/>
  <c r="J30" i="149"/>
  <c r="K37" i="149"/>
  <c r="K38" i="149" s="1"/>
  <c r="J38" i="149" s="1"/>
  <c r="G16" i="113"/>
  <c r="K13" i="160"/>
  <c r="K12" i="149"/>
  <c r="N51" i="164"/>
  <c r="S52" i="122"/>
  <c r="T64" i="122"/>
  <c r="AA64" i="122" s="1"/>
  <c r="O63" i="164"/>
  <c r="V63" i="164" s="1"/>
  <c r="C27" i="123"/>
  <c r="D45" i="132" s="1"/>
  <c r="D46" i="134"/>
  <c r="F44" i="166"/>
  <c r="E116" i="145"/>
  <c r="K137" i="145"/>
  <c r="Z51" i="164"/>
  <c r="S51" i="164" s="1"/>
  <c r="AE52" i="122"/>
  <c r="Q104" i="122"/>
  <c r="X104" i="122" s="1"/>
  <c r="L103" i="164"/>
  <c r="S103" i="164" s="1"/>
  <c r="M36" i="160"/>
  <c r="P3" i="132"/>
  <c r="Q3" i="162"/>
  <c r="D43" i="140"/>
  <c r="K43" i="140" s="1"/>
  <c r="K55" i="140" s="1"/>
  <c r="K67" i="140" s="1"/>
  <c r="D111" i="140"/>
  <c r="K111" i="140" s="1"/>
  <c r="K123" i="140" s="1"/>
  <c r="K135" i="140" s="1"/>
  <c r="K23" i="140"/>
  <c r="D111" i="153"/>
  <c r="K111" i="153" s="1"/>
  <c r="K123" i="153" s="1"/>
  <c r="K135" i="153" s="1"/>
  <c r="K23" i="153"/>
  <c r="G119" i="60"/>
  <c r="D3" i="134"/>
  <c r="C3" i="113"/>
  <c r="D3" i="126" s="1"/>
  <c r="B3" i="135"/>
  <c r="E119" i="60"/>
  <c r="D6" i="52" s="1"/>
  <c r="K46" i="5"/>
  <c r="K45" i="5" s="1"/>
  <c r="C10" i="2"/>
  <c r="K7" i="5"/>
  <c r="M118" i="47"/>
  <c r="B136" i="47"/>
  <c r="M28" i="49"/>
  <c r="M32" i="49" s="1"/>
  <c r="J34" i="49" s="1"/>
  <c r="D39" i="2"/>
  <c r="D41" i="2" s="1"/>
  <c r="C36" i="49"/>
  <c r="D7" i="131" s="1"/>
  <c r="F107" i="2"/>
  <c r="F83" i="2"/>
  <c r="F10" i="52"/>
  <c r="E12" i="131"/>
  <c r="T99" i="122"/>
  <c r="O98" i="164"/>
  <c r="P114" i="164"/>
  <c r="W114" i="164" s="1"/>
  <c r="U115" i="122"/>
  <c r="AB115" i="122" s="1"/>
  <c r="H25" i="134"/>
  <c r="H13" i="134" s="1"/>
  <c r="I5" i="163"/>
  <c r="B92" i="138"/>
  <c r="B126" i="138"/>
  <c r="I23" i="113"/>
  <c r="L29" i="140"/>
  <c r="L30" i="140" s="1"/>
  <c r="J30" i="140" s="1"/>
  <c r="L83" i="160"/>
  <c r="K14" i="142"/>
  <c r="M29" i="143"/>
  <c r="M30" i="143" s="1"/>
  <c r="M26" i="113"/>
  <c r="M38" i="143"/>
  <c r="K29" i="144"/>
  <c r="K30" i="144" s="1"/>
  <c r="J30" i="144" s="1"/>
  <c r="E27" i="113"/>
  <c r="K27" i="113"/>
  <c r="B87" i="145"/>
  <c r="B121" i="145"/>
  <c r="B126" i="145"/>
  <c r="B92" i="145"/>
  <c r="B86" i="152"/>
  <c r="B120" i="152"/>
  <c r="K25" i="148"/>
  <c r="K26" i="148" s="1"/>
  <c r="S119" i="164"/>
  <c r="D45" i="134"/>
  <c r="C26" i="123"/>
  <c r="D44" i="132" s="1"/>
  <c r="AE116" i="122"/>
  <c r="X116" i="122" s="1"/>
  <c r="S95" i="164"/>
  <c r="X100" i="122"/>
  <c r="AE64" i="122"/>
  <c r="X64" i="122" s="1"/>
  <c r="Q44" i="122"/>
  <c r="X44" i="122" s="1"/>
  <c r="L43" i="164"/>
  <c r="S43" i="164" s="1"/>
  <c r="K137" i="152"/>
  <c r="K14" i="152"/>
  <c r="D43" i="149"/>
  <c r="K43" i="149" s="1"/>
  <c r="K55" i="149" s="1"/>
  <c r="K67" i="149" s="1"/>
  <c r="F11" i="2"/>
  <c r="M55" i="5"/>
  <c r="G11" i="2" s="1"/>
  <c r="E111" i="145"/>
  <c r="L111" i="145" s="1"/>
  <c r="L123" i="145" s="1"/>
  <c r="L135" i="145" s="1"/>
  <c r="E77" i="145"/>
  <c r="L77" i="145" s="1"/>
  <c r="L89" i="145" s="1"/>
  <c r="L101" i="145" s="1"/>
  <c r="E43" i="145"/>
  <c r="L43" i="145" s="1"/>
  <c r="L55" i="145" s="1"/>
  <c r="L67" i="145" s="1"/>
  <c r="L23" i="145"/>
  <c r="E111" i="158"/>
  <c r="L111" i="158" s="1"/>
  <c r="L123" i="158" s="1"/>
  <c r="L135" i="158" s="1"/>
  <c r="E43" i="158"/>
  <c r="L43" i="158" s="1"/>
  <c r="L55" i="158" s="1"/>
  <c r="L67" i="158" s="1"/>
  <c r="E77" i="158"/>
  <c r="L77" i="158" s="1"/>
  <c r="L89" i="158" s="1"/>
  <c r="L101" i="158" s="1"/>
  <c r="I16" i="147"/>
  <c r="I112" i="147"/>
  <c r="J47" i="60"/>
  <c r="J27" i="60"/>
  <c r="M138" i="5"/>
  <c r="M141" i="5" s="1"/>
  <c r="K143" i="5" s="1"/>
  <c r="M81" i="5"/>
  <c r="K83" i="5" s="1"/>
  <c r="M50" i="5"/>
  <c r="K53" i="5" s="1"/>
  <c r="G53" i="2"/>
  <c r="D48" i="2"/>
  <c r="D53" i="2" s="1"/>
  <c r="N35" i="164"/>
  <c r="N93" i="164"/>
  <c r="S94" i="122"/>
  <c r="O50" i="164"/>
  <c r="V50" i="164" s="1"/>
  <c r="T51" i="122"/>
  <c r="AA51" i="122" s="1"/>
  <c r="L27" i="123"/>
  <c r="M45" i="132" s="1"/>
  <c r="P26" i="163"/>
  <c r="O26" i="163" s="1"/>
  <c r="M51" i="144"/>
  <c r="L63" i="144"/>
  <c r="Y75" i="164"/>
  <c r="AD76" i="122"/>
  <c r="K131" i="142"/>
  <c r="L119" i="142"/>
  <c r="Z109" i="164"/>
  <c r="S109" i="164" s="1"/>
  <c r="AE110" i="122"/>
  <c r="X110" i="122" s="1"/>
  <c r="G26" i="123"/>
  <c r="H44" i="132" s="1"/>
  <c r="G43" i="166"/>
  <c r="E45" i="134"/>
  <c r="E26" i="126"/>
  <c r="E46" i="134"/>
  <c r="G27" i="123"/>
  <c r="H45" i="132" s="1"/>
  <c r="R86" i="122"/>
  <c r="Y86" i="122" s="1"/>
  <c r="M85" i="164"/>
  <c r="T85" i="164" s="1"/>
  <c r="R83" i="122"/>
  <c r="Y83" i="122" s="1"/>
  <c r="M82" i="164"/>
  <c r="T82" i="164" s="1"/>
  <c r="R115" i="122"/>
  <c r="M114" i="164"/>
  <c r="N65" i="164"/>
  <c r="U65" i="164" s="1"/>
  <c r="S66" i="122"/>
  <c r="Z66" i="122" s="1"/>
  <c r="B91" i="152"/>
  <c r="B125" i="152"/>
  <c r="B99" i="152"/>
  <c r="B133" i="152"/>
  <c r="I18" i="157"/>
  <c r="I20" i="157" s="1"/>
  <c r="I103" i="157"/>
  <c r="J21" i="156"/>
  <c r="AA46" i="164"/>
  <c r="AF47" i="122"/>
  <c r="Y47" i="122" s="1"/>
  <c r="I18" i="154"/>
  <c r="I63" i="154"/>
  <c r="I63" i="150"/>
  <c r="I18" i="150"/>
  <c r="I69" i="150"/>
  <c r="K85" i="150"/>
  <c r="I103" i="150"/>
  <c r="B78" i="146"/>
  <c r="B103" i="146"/>
  <c r="D82" i="146"/>
  <c r="I103" i="146"/>
  <c r="B44" i="145"/>
  <c r="I69" i="145"/>
  <c r="D48" i="145"/>
  <c r="I14" i="145"/>
  <c r="J63" i="145"/>
  <c r="J16" i="145"/>
  <c r="I78" i="138"/>
  <c r="I97" i="138"/>
  <c r="K85" i="138"/>
  <c r="I103" i="138"/>
  <c r="I16" i="138"/>
  <c r="J131" i="138"/>
  <c r="J16" i="138"/>
  <c r="C69" i="139"/>
  <c r="J14" i="139"/>
  <c r="I63" i="139"/>
  <c r="I18" i="139"/>
  <c r="C103" i="139"/>
  <c r="J103" i="139"/>
  <c r="Z98" i="164"/>
  <c r="S98" i="164" s="1"/>
  <c r="AE99" i="122"/>
  <c r="X99" i="122" s="1"/>
  <c r="I103" i="140"/>
  <c r="I14" i="140"/>
  <c r="H23" i="123"/>
  <c r="I41" i="132" s="1"/>
  <c r="K22" i="163"/>
  <c r="C137" i="140"/>
  <c r="J137" i="140"/>
  <c r="J14" i="140"/>
  <c r="J18" i="140"/>
  <c r="J131" i="140"/>
  <c r="K51" i="141"/>
  <c r="I16" i="141"/>
  <c r="J97" i="141"/>
  <c r="J103" i="141"/>
  <c r="J16" i="141"/>
  <c r="C137" i="141"/>
  <c r="J137" i="141"/>
  <c r="J131" i="141"/>
  <c r="J18" i="141"/>
  <c r="L95" i="164"/>
  <c r="E111" i="141"/>
  <c r="L111" i="141" s="1"/>
  <c r="L123" i="141" s="1"/>
  <c r="L135" i="141" s="1"/>
  <c r="E77" i="141"/>
  <c r="L77" i="141" s="1"/>
  <c r="L89" i="141" s="1"/>
  <c r="L101" i="141" s="1"/>
  <c r="E43" i="141"/>
  <c r="L43" i="141" s="1"/>
  <c r="L55" i="141" s="1"/>
  <c r="L67" i="141" s="1"/>
  <c r="L23" i="141"/>
  <c r="D43" i="136"/>
  <c r="K43" i="136" s="1"/>
  <c r="K55" i="136" s="1"/>
  <c r="K67" i="136" s="1"/>
  <c r="D111" i="136"/>
  <c r="K111" i="136" s="1"/>
  <c r="K123" i="136" s="1"/>
  <c r="K135" i="136" s="1"/>
  <c r="D77" i="136"/>
  <c r="K77" i="136" s="1"/>
  <c r="K89" i="136" s="1"/>
  <c r="K101" i="136" s="1"/>
  <c r="K23" i="136"/>
  <c r="L3" i="132"/>
  <c r="M3" i="162"/>
  <c r="B42" i="54"/>
  <c r="S3" i="163"/>
  <c r="L10" i="152"/>
  <c r="L10" i="149"/>
  <c r="L10" i="155"/>
  <c r="L10" i="156"/>
  <c r="L10" i="157"/>
  <c r="L10" i="151"/>
  <c r="F3" i="2"/>
  <c r="L3" i="166"/>
  <c r="B9" i="35"/>
  <c r="J3" i="134"/>
  <c r="L10" i="154"/>
  <c r="L10" i="139"/>
  <c r="L10" i="140"/>
  <c r="L10" i="143"/>
  <c r="L10" i="142"/>
  <c r="D5" i="45"/>
  <c r="I3" i="113"/>
  <c r="G3" i="126" s="1"/>
  <c r="J107" i="60"/>
  <c r="J102" i="60"/>
  <c r="J87" i="60"/>
  <c r="C137" i="147"/>
  <c r="J137" i="147"/>
  <c r="B112" i="147"/>
  <c r="D116" i="147"/>
  <c r="J52" i="60"/>
  <c r="K27" i="60"/>
  <c r="M139" i="5"/>
  <c r="M58" i="5"/>
  <c r="M128" i="47"/>
  <c r="M132" i="47" s="1"/>
  <c r="J134" i="47" s="1"/>
  <c r="M119" i="47"/>
  <c r="M29" i="49"/>
  <c r="E48" i="2"/>
  <c r="E53" i="2" s="1"/>
  <c r="AA47" i="122"/>
  <c r="F48" i="143"/>
  <c r="E68" i="143"/>
  <c r="AD48" i="122"/>
  <c r="Y47" i="164"/>
  <c r="H103" i="136"/>
  <c r="Y33" i="164"/>
  <c r="Z31" i="164" s="1"/>
  <c r="U98" i="164"/>
  <c r="B102" i="141"/>
  <c r="L103" i="144"/>
  <c r="M85" i="144"/>
  <c r="AE62" i="122"/>
  <c r="X62" i="122" s="1"/>
  <c r="I21" i="152"/>
  <c r="AF51" i="122"/>
  <c r="Y51" i="122" s="1"/>
  <c r="AA50" i="164"/>
  <c r="T50" i="164" s="1"/>
  <c r="B102" i="156"/>
  <c r="D103" i="156"/>
  <c r="R46" i="122"/>
  <c r="Y46" i="122" s="1"/>
  <c r="M45" i="164"/>
  <c r="T45" i="164" s="1"/>
  <c r="O65" i="164"/>
  <c r="V65" i="164" s="1"/>
  <c r="T66" i="122"/>
  <c r="AA66" i="122" s="1"/>
  <c r="K38" i="139"/>
  <c r="J38" i="139" s="1"/>
  <c r="M38" i="149"/>
  <c r="B90" i="138"/>
  <c r="B124" i="138"/>
  <c r="B97" i="139"/>
  <c r="B131" i="139"/>
  <c r="K97" i="139"/>
  <c r="L85" i="139"/>
  <c r="M38" i="141"/>
  <c r="J38" i="141" s="1"/>
  <c r="M25" i="113"/>
  <c r="M29" i="142"/>
  <c r="M30" i="142" s="1"/>
  <c r="J30" i="142" s="1"/>
  <c r="L119" i="144"/>
  <c r="K131" i="144"/>
  <c r="K97" i="146"/>
  <c r="L85" i="146"/>
  <c r="Q12" i="123"/>
  <c r="R30" i="132" s="1"/>
  <c r="V11" i="163"/>
  <c r="I44" i="158"/>
  <c r="K51" i="158"/>
  <c r="K51" i="160" s="1"/>
  <c r="F6" i="165"/>
  <c r="D19" i="55"/>
  <c r="D30" i="55" s="1"/>
  <c r="K137" i="146"/>
  <c r="L106" i="47"/>
  <c r="L10" i="153"/>
  <c r="L10" i="150"/>
  <c r="L10" i="144"/>
  <c r="D43" i="139"/>
  <c r="K43" i="139" s="1"/>
  <c r="K55" i="139" s="1"/>
  <c r="K67" i="139" s="1"/>
  <c r="D111" i="139"/>
  <c r="K111" i="139" s="1"/>
  <c r="K123" i="139" s="1"/>
  <c r="K135" i="139" s="1"/>
  <c r="D77" i="139"/>
  <c r="K77" i="139" s="1"/>
  <c r="K89" i="139" s="1"/>
  <c r="K101" i="139" s="1"/>
  <c r="K23" i="139"/>
  <c r="E3" i="131"/>
  <c r="E3" i="113"/>
  <c r="F3" i="126" s="1"/>
  <c r="N3" i="163"/>
  <c r="K10" i="154"/>
  <c r="K10" i="147"/>
  <c r="K10" i="141"/>
  <c r="K10" i="146"/>
  <c r="K10" i="151"/>
  <c r="K10" i="145"/>
  <c r="H3" i="166"/>
  <c r="E3" i="2"/>
  <c r="K10" i="160"/>
  <c r="K10" i="157"/>
  <c r="K10" i="150"/>
  <c r="K10" i="158"/>
  <c r="K10" i="142"/>
  <c r="K10" i="148"/>
  <c r="D3" i="135"/>
  <c r="B41" i="54"/>
  <c r="J117" i="60"/>
  <c r="K102" i="60"/>
  <c r="J92" i="60"/>
  <c r="K87" i="60"/>
  <c r="K97" i="47"/>
  <c r="K96" i="47" s="1"/>
  <c r="C32" i="2"/>
  <c r="M59" i="5"/>
  <c r="M8" i="5"/>
  <c r="M12" i="5" s="1"/>
  <c r="K14" i="5" s="1"/>
  <c r="M129" i="47"/>
  <c r="M58" i="47"/>
  <c r="M62" i="47" s="1"/>
  <c r="J64" i="47" s="1"/>
  <c r="D24" i="2"/>
  <c r="D36" i="2" s="1"/>
  <c r="C136" i="47"/>
  <c r="M30" i="49"/>
  <c r="K7" i="49"/>
  <c r="K6" i="49" s="1"/>
  <c r="B36" i="49"/>
  <c r="C7" i="131" s="1"/>
  <c r="S119" i="122"/>
  <c r="Z119" i="122" s="1"/>
  <c r="N41" i="164"/>
  <c r="S114" i="122"/>
  <c r="Z114" i="122" s="1"/>
  <c r="N113" i="164"/>
  <c r="U113" i="164" s="1"/>
  <c r="L93" i="164"/>
  <c r="S93" i="164" s="1"/>
  <c r="U38" i="164"/>
  <c r="H3" i="122"/>
  <c r="A14" i="158"/>
  <c r="A14" i="140"/>
  <c r="A14" i="148"/>
  <c r="A14" i="149"/>
  <c r="A14" i="143"/>
  <c r="A14" i="151"/>
  <c r="C3" i="164"/>
  <c r="A14" i="160"/>
  <c r="A14" i="146"/>
  <c r="A14" i="152"/>
  <c r="A14" i="157"/>
  <c r="A14" i="147"/>
  <c r="A14" i="136"/>
  <c r="J21" i="138"/>
  <c r="AA81" i="164"/>
  <c r="T81" i="164" s="1"/>
  <c r="AF82" i="122"/>
  <c r="Y82" i="122" s="1"/>
  <c r="Q78" i="122"/>
  <c r="X78" i="122" s="1"/>
  <c r="L77" i="164"/>
  <c r="S77" i="164" s="1"/>
  <c r="F82" i="158"/>
  <c r="L103" i="158"/>
  <c r="F48" i="149"/>
  <c r="E68" i="149"/>
  <c r="X94" i="122"/>
  <c r="B91" i="138"/>
  <c r="B125" i="138"/>
  <c r="L18" i="138"/>
  <c r="B131" i="138"/>
  <c r="B97" i="138"/>
  <c r="R95" i="122"/>
  <c r="Y95" i="122" s="1"/>
  <c r="M94" i="164"/>
  <c r="T94" i="164" s="1"/>
  <c r="K29" i="141"/>
  <c r="K30" i="141" s="1"/>
  <c r="J30" i="141" s="1"/>
  <c r="E24" i="113"/>
  <c r="B123" i="143"/>
  <c r="B89" i="143"/>
  <c r="B97" i="145"/>
  <c r="B131" i="145"/>
  <c r="L49" i="160"/>
  <c r="A18" i="145"/>
  <c r="A18" i="157"/>
  <c r="A18" i="151"/>
  <c r="A18" i="138"/>
  <c r="A18" i="144"/>
  <c r="A18" i="154"/>
  <c r="AA93" i="164"/>
  <c r="T93" i="164" s="1"/>
  <c r="B96" i="138"/>
  <c r="B130" i="138"/>
  <c r="R96" i="122"/>
  <c r="M95" i="164"/>
  <c r="M18" i="139"/>
  <c r="B85" i="140"/>
  <c r="B119" i="140"/>
  <c r="B100" i="140"/>
  <c r="B134" i="140"/>
  <c r="M37" i="142"/>
  <c r="M38" i="142" s="1"/>
  <c r="O25" i="113"/>
  <c r="B98" i="144"/>
  <c r="B132" i="144"/>
  <c r="B99" i="145"/>
  <c r="B133" i="145"/>
  <c r="B131" i="147"/>
  <c r="B97" i="147"/>
  <c r="I44" i="142"/>
  <c r="K51" i="142"/>
  <c r="J16" i="142"/>
  <c r="J97" i="142"/>
  <c r="L97" i="156"/>
  <c r="M85" i="156"/>
  <c r="K29" i="138"/>
  <c r="K30" i="138" s="1"/>
  <c r="J30" i="138" s="1"/>
  <c r="E21" i="113"/>
  <c r="K37" i="138"/>
  <c r="K38" i="138" s="1"/>
  <c r="J38" i="138" s="1"/>
  <c r="G21" i="113"/>
  <c r="D22" i="123"/>
  <c r="E40" i="132" s="1"/>
  <c r="F21" i="163"/>
  <c r="B89" i="141"/>
  <c r="B123" i="141"/>
  <c r="K97" i="141"/>
  <c r="L85" i="141"/>
  <c r="G26" i="113"/>
  <c r="K37" i="143"/>
  <c r="K38" i="143" s="1"/>
  <c r="J38" i="143" s="1"/>
  <c r="B91" i="143"/>
  <c r="B125" i="143"/>
  <c r="Y117" i="164"/>
  <c r="AD118" i="122"/>
  <c r="B86" i="146"/>
  <c r="B120" i="146"/>
  <c r="G15" i="113"/>
  <c r="K37" i="150"/>
  <c r="K18" i="141"/>
  <c r="K18" i="146"/>
  <c r="M18" i="146"/>
  <c r="K18" i="147"/>
  <c r="L29" i="150"/>
  <c r="L30" i="150" s="1"/>
  <c r="J30" i="150" s="1"/>
  <c r="I15" i="113"/>
  <c r="O23" i="113"/>
  <c r="M37" i="140"/>
  <c r="G18" i="113"/>
  <c r="K37" i="147"/>
  <c r="K38" i="147" s="1"/>
  <c r="J38" i="147" s="1"/>
  <c r="L29" i="152"/>
  <c r="L30" i="152" s="1"/>
  <c r="J30" i="152" s="1"/>
  <c r="I13" i="113"/>
  <c r="B44" i="156"/>
  <c r="D48" i="156"/>
  <c r="K11" i="113"/>
  <c r="L37" i="154"/>
  <c r="L29" i="155"/>
  <c r="L30" i="155" s="1"/>
  <c r="I10" i="113"/>
  <c r="B6" i="165"/>
  <c r="A6" i="55"/>
  <c r="A10" i="55"/>
  <c r="A34" i="55" s="1"/>
  <c r="B10" i="165"/>
  <c r="L18" i="150"/>
  <c r="B103" i="156"/>
  <c r="B78" i="156"/>
  <c r="I103" i="156"/>
  <c r="B78" i="154"/>
  <c r="I103" i="154"/>
  <c r="D82" i="154"/>
  <c r="B103" i="154"/>
  <c r="I112" i="150"/>
  <c r="I131" i="150"/>
  <c r="I131" i="160" s="1"/>
  <c r="K119" i="150"/>
  <c r="I131" i="149"/>
  <c r="I112" i="149"/>
  <c r="J137" i="157"/>
  <c r="J137" i="155"/>
  <c r="J14" i="155"/>
  <c r="C137" i="153"/>
  <c r="J137" i="153"/>
  <c r="J14" i="153"/>
  <c r="J18" i="144"/>
  <c r="F10" i="55"/>
  <c r="E10" i="165"/>
  <c r="M11" i="113"/>
  <c r="M29" i="154"/>
  <c r="M30" i="154" s="1"/>
  <c r="J30" i="154" s="1"/>
  <c r="J131" i="156"/>
  <c r="J131" i="160" s="1"/>
  <c r="I18" i="145"/>
  <c r="I63" i="145"/>
  <c r="I18" i="144"/>
  <c r="I63" i="144"/>
  <c r="A14" i="55"/>
  <c r="B14" i="165"/>
  <c r="L18" i="155"/>
  <c r="J95" i="160"/>
  <c r="B103" i="157"/>
  <c r="D82" i="157"/>
  <c r="J131" i="153"/>
  <c r="J63" i="148"/>
  <c r="I97" i="139"/>
  <c r="I97" i="160" s="1"/>
  <c r="I63" i="143"/>
  <c r="N28" i="134"/>
  <c r="N8" i="134" s="1"/>
  <c r="P26" i="166"/>
  <c r="P6" i="166" s="1"/>
  <c r="I7" i="113"/>
  <c r="L29" i="158"/>
  <c r="J131" i="155"/>
  <c r="I18" i="146"/>
  <c r="I63" i="142"/>
  <c r="C12" i="165"/>
  <c r="D12" i="55"/>
  <c r="D36" i="55" s="1"/>
  <c r="D10" i="165"/>
  <c r="E10" i="55"/>
  <c r="C14" i="165"/>
  <c r="D14" i="55"/>
  <c r="E11" i="165"/>
  <c r="F11" i="55"/>
  <c r="F35" i="55" s="1"/>
  <c r="J97" i="139"/>
  <c r="J63" i="143"/>
  <c r="F7" i="165"/>
  <c r="D20" i="55"/>
  <c r="E6" i="165"/>
  <c r="C77" i="160"/>
  <c r="J77" i="160" s="1"/>
  <c r="J89" i="160" s="1"/>
  <c r="J101" i="160" s="1"/>
  <c r="C43" i="160"/>
  <c r="J43" i="160" s="1"/>
  <c r="L161" i="160"/>
  <c r="O5" i="113"/>
  <c r="K5" i="113"/>
  <c r="E13" i="55"/>
  <c r="E37" i="55" s="1"/>
  <c r="D13" i="165"/>
  <c r="C8" i="165"/>
  <c r="D8" i="55"/>
  <c r="E12" i="164"/>
  <c r="E20" i="164"/>
  <c r="B19" i="166"/>
  <c r="A21" i="134"/>
  <c r="D160" i="160"/>
  <c r="M163" i="160"/>
  <c r="L162" i="160"/>
  <c r="D168" i="160"/>
  <c r="A17" i="134"/>
  <c r="B15" i="166"/>
  <c r="A17" i="132"/>
  <c r="G21" i="122"/>
  <c r="Q33" i="122" s="1"/>
  <c r="G13" i="122"/>
  <c r="D38" i="166"/>
  <c r="C21" i="30"/>
  <c r="C20" i="163"/>
  <c r="D33" i="166"/>
  <c r="C15" i="163"/>
  <c r="A86" i="105"/>
  <c r="A40" i="132"/>
  <c r="A41" i="134"/>
  <c r="A37" i="132"/>
  <c r="A38" i="134"/>
  <c r="D37" i="55"/>
  <c r="M160" i="160"/>
  <c r="K162" i="160"/>
  <c r="D156" i="160"/>
  <c r="J12" i="122"/>
  <c r="J20" i="122"/>
  <c r="B39" i="166"/>
  <c r="J1" i="145"/>
  <c r="J1" i="152"/>
  <c r="R119" i="164"/>
  <c r="R114" i="164"/>
  <c r="R109" i="164"/>
  <c r="R103" i="164"/>
  <c r="R98" i="164"/>
  <c r="R93" i="164"/>
  <c r="R87" i="164"/>
  <c r="R82" i="164"/>
  <c r="R77" i="164"/>
  <c r="R71" i="164"/>
  <c r="R66" i="164"/>
  <c r="R61" i="164"/>
  <c r="R55" i="164"/>
  <c r="R50" i="164"/>
  <c r="R45" i="164"/>
  <c r="R39" i="164"/>
  <c r="R34" i="164"/>
  <c r="W35" i="122"/>
  <c r="W42" i="122"/>
  <c r="W47" i="122"/>
  <c r="W52" i="122"/>
  <c r="W58" i="122"/>
  <c r="W63" i="122"/>
  <c r="W68" i="122"/>
  <c r="W74" i="122"/>
  <c r="W79" i="122"/>
  <c r="W84" i="122"/>
  <c r="W90" i="122"/>
  <c r="W95" i="122"/>
  <c r="W100" i="122"/>
  <c r="W106" i="122"/>
  <c r="W111" i="122"/>
  <c r="W116" i="122"/>
  <c r="R117" i="164"/>
  <c r="R111" i="164"/>
  <c r="R106" i="164"/>
  <c r="R101" i="164"/>
  <c r="R95" i="164"/>
  <c r="R90" i="164"/>
  <c r="R85" i="164"/>
  <c r="R79" i="164"/>
  <c r="R74" i="164"/>
  <c r="R69" i="164"/>
  <c r="R63" i="164"/>
  <c r="R58" i="164"/>
  <c r="R53" i="164"/>
  <c r="R47" i="164"/>
  <c r="R42" i="164"/>
  <c r="R37" i="164"/>
  <c r="W39" i="122"/>
  <c r="W44" i="122"/>
  <c r="W50" i="122"/>
  <c r="W55" i="122"/>
  <c r="W60" i="122"/>
  <c r="W66" i="122"/>
  <c r="W71" i="122"/>
  <c r="W76" i="122"/>
  <c r="W82" i="122"/>
  <c r="W87" i="122"/>
  <c r="W92" i="122"/>
  <c r="W98" i="122"/>
  <c r="W103" i="122"/>
  <c r="W108" i="122"/>
  <c r="W114" i="122"/>
  <c r="W119" i="122"/>
  <c r="C15" i="30"/>
  <c r="D32" i="166"/>
  <c r="A66" i="105"/>
  <c r="B35" i="166"/>
  <c r="H2" i="154"/>
  <c r="H2" i="140"/>
  <c r="J1" i="136"/>
  <c r="A37" i="134"/>
  <c r="C11" i="30"/>
  <c r="D28" i="166"/>
  <c r="A45" i="132"/>
  <c r="A46" i="134"/>
  <c r="J14" i="136"/>
  <c r="F12" i="2" l="1"/>
  <c r="M65" i="5"/>
  <c r="G12" i="2" s="1"/>
  <c r="M135" i="5"/>
  <c r="G19" i="2" s="1"/>
  <c r="F19" i="2"/>
  <c r="M95" i="5"/>
  <c r="G15" i="2" s="1"/>
  <c r="F15" i="2"/>
  <c r="L125" i="5"/>
  <c r="E18" i="2"/>
  <c r="E8" i="2"/>
  <c r="E15" i="165"/>
  <c r="F37" i="55"/>
  <c r="F29" i="55"/>
  <c r="E29" i="55"/>
  <c r="D15" i="165"/>
  <c r="V69" i="164"/>
  <c r="N69" i="164"/>
  <c r="U69" i="164" s="1"/>
  <c r="S70" i="122"/>
  <c r="Z70" i="122" s="1"/>
  <c r="N71" i="122"/>
  <c r="I70" i="164"/>
  <c r="I45" i="164"/>
  <c r="N46" i="122"/>
  <c r="F8" i="123"/>
  <c r="G26" i="132" s="1"/>
  <c r="G7" i="132" s="1"/>
  <c r="H6" i="162" s="1"/>
  <c r="H7" i="163"/>
  <c r="Z54" i="164"/>
  <c r="AE55" i="122"/>
  <c r="X55" i="122" s="1"/>
  <c r="I21" i="154"/>
  <c r="L46" i="164"/>
  <c r="Q47" i="122"/>
  <c r="L38" i="154"/>
  <c r="L37" i="160"/>
  <c r="J32" i="134"/>
  <c r="J8" i="134" s="1"/>
  <c r="L13" i="113"/>
  <c r="L30" i="166"/>
  <c r="L6" i="166" s="1"/>
  <c r="J35" i="166"/>
  <c r="J4" i="166" s="1"/>
  <c r="I17" i="163"/>
  <c r="H37" i="134"/>
  <c r="H6" i="134" s="1"/>
  <c r="Q23" i="163"/>
  <c r="M24" i="123"/>
  <c r="N42" i="132" s="1"/>
  <c r="AA21" i="163"/>
  <c r="U22" i="123"/>
  <c r="V40" i="132" s="1"/>
  <c r="F68" i="149"/>
  <c r="F69" i="149" s="1"/>
  <c r="M69" i="149"/>
  <c r="M14" i="149"/>
  <c r="L131" i="144"/>
  <c r="M119" i="144"/>
  <c r="L137" i="144"/>
  <c r="M83" i="164"/>
  <c r="R84" i="122"/>
  <c r="M10" i="141"/>
  <c r="F3" i="135"/>
  <c r="M10" i="155"/>
  <c r="M10" i="144"/>
  <c r="M10" i="160"/>
  <c r="M10" i="154"/>
  <c r="P3" i="166"/>
  <c r="M10" i="140"/>
  <c r="M10" i="96"/>
  <c r="M10" i="149"/>
  <c r="M10" i="152"/>
  <c r="M10" i="139"/>
  <c r="M10" i="158"/>
  <c r="H3" i="52"/>
  <c r="X3" i="163"/>
  <c r="S3" i="123"/>
  <c r="M10" i="157"/>
  <c r="M3" i="113"/>
  <c r="H3" i="126" s="1"/>
  <c r="M10" i="148"/>
  <c r="E5" i="45"/>
  <c r="M10" i="156"/>
  <c r="M10" i="145"/>
  <c r="M10" i="136"/>
  <c r="M10" i="147"/>
  <c r="G3" i="2"/>
  <c r="M10" i="153"/>
  <c r="M10" i="146"/>
  <c r="B43" i="54"/>
  <c r="M10" i="142"/>
  <c r="N3" i="134"/>
  <c r="A21" i="54"/>
  <c r="M10" i="143"/>
  <c r="G3" i="131"/>
  <c r="M10" i="151"/>
  <c r="M10" i="150"/>
  <c r="M10" i="138"/>
  <c r="E77" i="152"/>
  <c r="L77" i="152" s="1"/>
  <c r="L89" i="152" s="1"/>
  <c r="L101" i="152" s="1"/>
  <c r="E111" i="152"/>
  <c r="L111" i="152" s="1"/>
  <c r="L123" i="152" s="1"/>
  <c r="L135" i="152" s="1"/>
  <c r="L23" i="152"/>
  <c r="E43" i="152"/>
  <c r="L43" i="152" s="1"/>
  <c r="L55" i="152" s="1"/>
  <c r="L67" i="152" s="1"/>
  <c r="AF108" i="122"/>
  <c r="AA107" i="164"/>
  <c r="G21" i="163"/>
  <c r="E21" i="163" s="1"/>
  <c r="I20" i="139"/>
  <c r="E22" i="123"/>
  <c r="F40" i="132" s="1"/>
  <c r="H21" i="123"/>
  <c r="I39" i="132" s="1"/>
  <c r="K20" i="163"/>
  <c r="J20" i="163" s="1"/>
  <c r="J20" i="138"/>
  <c r="N44" i="166"/>
  <c r="L46" i="134"/>
  <c r="P43" i="166"/>
  <c r="N45" i="134"/>
  <c r="AB91" i="164"/>
  <c r="U91" i="164" s="1"/>
  <c r="AG92" i="122"/>
  <c r="Z92" i="122" s="1"/>
  <c r="Q5" i="163"/>
  <c r="M6" i="123"/>
  <c r="K18" i="160"/>
  <c r="T4" i="162"/>
  <c r="S5" i="132"/>
  <c r="F40" i="2"/>
  <c r="M26" i="49"/>
  <c r="G40" i="2" s="1"/>
  <c r="AC85" i="164"/>
  <c r="AH86" i="122"/>
  <c r="AB41" i="164"/>
  <c r="U41" i="164" s="1"/>
  <c r="AG42" i="122"/>
  <c r="Z42" i="122" s="1"/>
  <c r="AG104" i="122"/>
  <c r="K21" i="140"/>
  <c r="AB103" i="164"/>
  <c r="D137" i="154"/>
  <c r="D137" i="153"/>
  <c r="AH48" i="122"/>
  <c r="AA48" i="122" s="1"/>
  <c r="AC47" i="164"/>
  <c r="V47" i="164" s="1"/>
  <c r="AH104" i="122"/>
  <c r="AA104" i="122" s="1"/>
  <c r="AC103" i="164"/>
  <c r="AC81" i="164"/>
  <c r="AH82" i="122"/>
  <c r="P11" i="123"/>
  <c r="Q29" i="132" s="1"/>
  <c r="U10" i="163"/>
  <c r="T10" i="163" s="1"/>
  <c r="F103" i="151"/>
  <c r="B102" i="151"/>
  <c r="I55" i="164"/>
  <c r="N56" i="122"/>
  <c r="K20" i="132"/>
  <c r="I14" i="132"/>
  <c r="H12" i="132"/>
  <c r="D12" i="132"/>
  <c r="I13" i="132"/>
  <c r="G15" i="132"/>
  <c r="H14" i="162" s="1"/>
  <c r="I95" i="164"/>
  <c r="N96" i="122"/>
  <c r="B77" i="138"/>
  <c r="I77" i="138" s="1"/>
  <c r="I89" i="138" s="1"/>
  <c r="I101" i="138" s="1"/>
  <c r="B43" i="138"/>
  <c r="I43" i="138" s="1"/>
  <c r="B77" i="141"/>
  <c r="I77" i="141" s="1"/>
  <c r="I89" i="141" s="1"/>
  <c r="I101" i="141" s="1"/>
  <c r="B43" i="141"/>
  <c r="I43" i="141" s="1"/>
  <c r="B43" i="139"/>
  <c r="I43" i="139" s="1"/>
  <c r="B77" i="139"/>
  <c r="I77" i="139" s="1"/>
  <c r="I89" i="139" s="1"/>
  <c r="I101" i="139" s="1"/>
  <c r="B43" i="157"/>
  <c r="I43" i="157" s="1"/>
  <c r="B77" i="157"/>
  <c r="I77" i="157" s="1"/>
  <c r="I89" i="157" s="1"/>
  <c r="I101" i="157" s="1"/>
  <c r="B108" i="152"/>
  <c r="B74" i="152"/>
  <c r="B40" i="152"/>
  <c r="E30" i="134"/>
  <c r="E6" i="134" s="1"/>
  <c r="E11" i="126"/>
  <c r="G11" i="123"/>
  <c r="H29" i="132" s="1"/>
  <c r="H6" i="132" s="1"/>
  <c r="G28" i="166"/>
  <c r="G4" i="166" s="1"/>
  <c r="AH91" i="122"/>
  <c r="AA91" i="122" s="1"/>
  <c r="AC90" i="164"/>
  <c r="V90" i="164" s="1"/>
  <c r="F6" i="145"/>
  <c r="B5" i="144"/>
  <c r="I40" i="144" s="1"/>
  <c r="AH62" i="122"/>
  <c r="AC61" i="164"/>
  <c r="L21" i="152"/>
  <c r="B6" i="155"/>
  <c r="I74" i="155" s="1"/>
  <c r="B6" i="143"/>
  <c r="I74" i="143" s="1"/>
  <c r="F7" i="142"/>
  <c r="F6" i="141"/>
  <c r="F5" i="153"/>
  <c r="J7" i="144"/>
  <c r="B6" i="145"/>
  <c r="I74" i="145" s="1"/>
  <c r="J5" i="139"/>
  <c r="F5" i="141"/>
  <c r="B7" i="96"/>
  <c r="B5" i="149"/>
  <c r="I40" i="149" s="1"/>
  <c r="K7" i="123"/>
  <c r="L25" i="132" s="1"/>
  <c r="F7" i="126"/>
  <c r="K24" i="166"/>
  <c r="I26" i="134"/>
  <c r="N6" i="163"/>
  <c r="O114" i="164"/>
  <c r="V114" i="164" s="1"/>
  <c r="T115" i="122"/>
  <c r="AA115" i="122" s="1"/>
  <c r="T112" i="122"/>
  <c r="O111" i="164"/>
  <c r="D103" i="150"/>
  <c r="F68" i="155"/>
  <c r="M14" i="155"/>
  <c r="M69" i="155"/>
  <c r="J5" i="150"/>
  <c r="D20" i="132"/>
  <c r="P20" i="132"/>
  <c r="O19" i="132"/>
  <c r="P18" i="162" s="1"/>
  <c r="W14" i="132"/>
  <c r="X13" i="162" s="1"/>
  <c r="T14" i="132"/>
  <c r="R6" i="132"/>
  <c r="F27" i="123"/>
  <c r="G45" i="132" s="1"/>
  <c r="H26" i="163"/>
  <c r="B103" i="160"/>
  <c r="B172" i="160" s="1"/>
  <c r="B39" i="55" s="1"/>
  <c r="L34" i="164"/>
  <c r="Q35" i="122"/>
  <c r="R38" i="122"/>
  <c r="M37" i="164"/>
  <c r="C69" i="160"/>
  <c r="C172" i="160" s="1"/>
  <c r="C39" i="55" s="1"/>
  <c r="B5" i="146"/>
  <c r="I40" i="146" s="1"/>
  <c r="F6" i="148"/>
  <c r="B7" i="149"/>
  <c r="I108" i="149" s="1"/>
  <c r="M47" i="122"/>
  <c r="H46" i="164"/>
  <c r="M38" i="122"/>
  <c r="H37" i="164"/>
  <c r="P62" i="164"/>
  <c r="W62" i="164" s="1"/>
  <c r="U63" i="122"/>
  <c r="AB63" i="122" s="1"/>
  <c r="F5" i="154"/>
  <c r="O58" i="164"/>
  <c r="V58" i="164" s="1"/>
  <c r="T59" i="122"/>
  <c r="AA59" i="122" s="1"/>
  <c r="Q17" i="134"/>
  <c r="N17" i="134"/>
  <c r="I17" i="134"/>
  <c r="P17" i="134"/>
  <c r="E17" i="134"/>
  <c r="D17" i="134"/>
  <c r="G17" i="134"/>
  <c r="L17" i="134"/>
  <c r="J17" i="134"/>
  <c r="H17" i="134"/>
  <c r="O17" i="134"/>
  <c r="M17" i="134"/>
  <c r="F17" i="134"/>
  <c r="K17" i="134"/>
  <c r="D11" i="55"/>
  <c r="D35" i="55" s="1"/>
  <c r="C11" i="165"/>
  <c r="C111" i="160"/>
  <c r="J111" i="160" s="1"/>
  <c r="J123" i="160" s="1"/>
  <c r="J135" i="160" s="1"/>
  <c r="J55" i="160"/>
  <c r="J67" i="160" s="1"/>
  <c r="E19" i="123"/>
  <c r="F37" i="132" s="1"/>
  <c r="G18" i="163"/>
  <c r="E18" i="163" s="1"/>
  <c r="I20" i="146"/>
  <c r="F34" i="55"/>
  <c r="F15" i="55"/>
  <c r="R60" i="122"/>
  <c r="M59" i="164"/>
  <c r="Q17" i="163"/>
  <c r="O17" i="163" s="1"/>
  <c r="M18" i="123"/>
  <c r="N36" i="132" s="1"/>
  <c r="K38" i="150"/>
  <c r="K37" i="160"/>
  <c r="H25" i="123"/>
  <c r="I43" i="132" s="1"/>
  <c r="K24" i="163"/>
  <c r="J24" i="163" s="1"/>
  <c r="J20" i="142"/>
  <c r="AH39" i="122"/>
  <c r="AC38" i="164"/>
  <c r="D77" i="157"/>
  <c r="K77" i="157" s="1"/>
  <c r="K89" i="157" s="1"/>
  <c r="K101" i="157" s="1"/>
  <c r="D111" i="157"/>
  <c r="K111" i="157" s="1"/>
  <c r="K123" i="157" s="1"/>
  <c r="K135" i="157" s="1"/>
  <c r="D43" i="157"/>
  <c r="K43" i="157" s="1"/>
  <c r="K55" i="157" s="1"/>
  <c r="K67" i="157" s="1"/>
  <c r="K23" i="157"/>
  <c r="M106" i="47"/>
  <c r="G33" i="2" s="1"/>
  <c r="F33" i="2"/>
  <c r="M61" i="5"/>
  <c r="K63" i="5" s="1"/>
  <c r="E43" i="139"/>
  <c r="L43" i="139" s="1"/>
  <c r="L55" i="139" s="1"/>
  <c r="L67" i="139" s="1"/>
  <c r="L23" i="139"/>
  <c r="E77" i="139"/>
  <c r="L77" i="139" s="1"/>
  <c r="L89" i="139" s="1"/>
  <c r="L101" i="139" s="1"/>
  <c r="E111" i="139"/>
  <c r="L111" i="139" s="1"/>
  <c r="L123" i="139" s="1"/>
  <c r="L135" i="139" s="1"/>
  <c r="E43" i="156"/>
  <c r="L43" i="156" s="1"/>
  <c r="L55" i="156" s="1"/>
  <c r="L67" i="156" s="1"/>
  <c r="L23" i="156"/>
  <c r="E111" i="156"/>
  <c r="L111" i="156" s="1"/>
  <c r="L123" i="156" s="1"/>
  <c r="L135" i="156" s="1"/>
  <c r="E77" i="156"/>
  <c r="L77" i="156" s="1"/>
  <c r="L89" i="156" s="1"/>
  <c r="L101" i="156" s="1"/>
  <c r="D23" i="113"/>
  <c r="J20" i="140"/>
  <c r="C20" i="113"/>
  <c r="I20" i="145"/>
  <c r="AE71" i="122"/>
  <c r="X71" i="122" s="1"/>
  <c r="Z70" i="164"/>
  <c r="S70" i="164" s="1"/>
  <c r="T46" i="164"/>
  <c r="L131" i="142"/>
  <c r="M119" i="142"/>
  <c r="M131" i="142" s="1"/>
  <c r="K12" i="152"/>
  <c r="K20" i="152"/>
  <c r="K25" i="152"/>
  <c r="K26" i="152" s="1"/>
  <c r="H44" i="166"/>
  <c r="F46" i="134"/>
  <c r="H27" i="113"/>
  <c r="AG79" i="122"/>
  <c r="Z79" i="122" s="1"/>
  <c r="AB78" i="164"/>
  <c r="U78" i="164" s="1"/>
  <c r="L4" i="162"/>
  <c r="K5" i="132"/>
  <c r="J63" i="160"/>
  <c r="O77" i="164"/>
  <c r="V77" i="164" s="1"/>
  <c r="T78" i="122"/>
  <c r="AA78" i="122" s="1"/>
  <c r="E69" i="146"/>
  <c r="B68" i="146"/>
  <c r="E68" i="154"/>
  <c r="E69" i="154" s="1"/>
  <c r="F48" i="154"/>
  <c r="L69" i="154"/>
  <c r="O95" i="164"/>
  <c r="T96" i="122"/>
  <c r="AA96" i="122" s="1"/>
  <c r="M69" i="147"/>
  <c r="F68" i="147"/>
  <c r="J6" i="154"/>
  <c r="F5" i="150"/>
  <c r="S19" i="132"/>
  <c r="T18" i="162" s="1"/>
  <c r="O14" i="132"/>
  <c r="P13" i="162" s="1"/>
  <c r="N20" i="132"/>
  <c r="I10" i="132"/>
  <c r="T15" i="132"/>
  <c r="U14" i="132"/>
  <c r="F20" i="132"/>
  <c r="F7" i="147"/>
  <c r="B6" i="151"/>
  <c r="I74" i="151" s="1"/>
  <c r="J7" i="155"/>
  <c r="B43" i="155"/>
  <c r="I43" i="155" s="1"/>
  <c r="B77" i="155"/>
  <c r="I77" i="155" s="1"/>
  <c r="I89" i="155" s="1"/>
  <c r="I101" i="155" s="1"/>
  <c r="B77" i="148"/>
  <c r="I77" i="148" s="1"/>
  <c r="I89" i="148" s="1"/>
  <c r="I101" i="148" s="1"/>
  <c r="B43" i="148"/>
  <c r="I43" i="148" s="1"/>
  <c r="B43" i="147"/>
  <c r="I43" i="147" s="1"/>
  <c r="B77" i="147"/>
  <c r="I77" i="147" s="1"/>
  <c r="I89" i="147" s="1"/>
  <c r="I101" i="147" s="1"/>
  <c r="B77" i="160"/>
  <c r="I77" i="160" s="1"/>
  <c r="I89" i="160" s="1"/>
  <c r="I101" i="160" s="1"/>
  <c r="B43" i="160"/>
  <c r="I43" i="160" s="1"/>
  <c r="B108" i="148"/>
  <c r="B74" i="148"/>
  <c r="B40" i="148"/>
  <c r="B40" i="144"/>
  <c r="B108" i="144"/>
  <c r="B74" i="144"/>
  <c r="B108" i="146"/>
  <c r="B40" i="146"/>
  <c r="B74" i="146"/>
  <c r="B40" i="151"/>
  <c r="B108" i="151"/>
  <c r="B74" i="151"/>
  <c r="M30" i="155"/>
  <c r="M30" i="160" s="1"/>
  <c r="M29" i="160"/>
  <c r="AA70" i="122"/>
  <c r="J6" i="149"/>
  <c r="F5" i="96"/>
  <c r="B5" i="153"/>
  <c r="I40" i="153" s="1"/>
  <c r="B5" i="96"/>
  <c r="I40" i="96" s="1"/>
  <c r="B7" i="140"/>
  <c r="I108" i="140" s="1"/>
  <c r="F6" i="140"/>
  <c r="F7" i="151"/>
  <c r="B7" i="152"/>
  <c r="I108" i="152" s="1"/>
  <c r="H42" i="164"/>
  <c r="M43" i="122"/>
  <c r="B136" i="144"/>
  <c r="F137" i="144"/>
  <c r="W9" i="163"/>
  <c r="R10" i="123"/>
  <c r="S28" i="132" s="1"/>
  <c r="F136" i="142"/>
  <c r="F137" i="142" s="1"/>
  <c r="M137" i="142"/>
  <c r="M14" i="148"/>
  <c r="F136" i="148"/>
  <c r="F137" i="148" s="1"/>
  <c r="M137" i="148"/>
  <c r="P23" i="123"/>
  <c r="Q41" i="132" s="1"/>
  <c r="U22" i="163"/>
  <c r="T22" i="163" s="1"/>
  <c r="AB70" i="164"/>
  <c r="AG71" i="122"/>
  <c r="V95" i="164"/>
  <c r="F102" i="150"/>
  <c r="F103" i="150" s="1"/>
  <c r="M14" i="150"/>
  <c r="F5" i="145"/>
  <c r="D8" i="132"/>
  <c r="W15" i="132"/>
  <c r="X14" i="162" s="1"/>
  <c r="E18" i="132"/>
  <c r="J9" i="132"/>
  <c r="R19" i="132"/>
  <c r="F5" i="146"/>
  <c r="N47" i="122"/>
  <c r="I46" i="164"/>
  <c r="L25" i="140"/>
  <c r="L26" i="140" s="1"/>
  <c r="L12" i="140"/>
  <c r="L20" i="140"/>
  <c r="F7" i="138"/>
  <c r="E7" i="132"/>
  <c r="F10" i="126"/>
  <c r="I29" i="134"/>
  <c r="K27" i="166"/>
  <c r="K10" i="123"/>
  <c r="L28" i="132" s="1"/>
  <c r="N9" i="163"/>
  <c r="AE33" i="122"/>
  <c r="X33" i="122"/>
  <c r="D21" i="55"/>
  <c r="F8" i="165"/>
  <c r="N21" i="134"/>
  <c r="G21" i="134"/>
  <c r="M21" i="134"/>
  <c r="Q21" i="134"/>
  <c r="P21" i="134"/>
  <c r="O21" i="134"/>
  <c r="I21" i="134"/>
  <c r="D21" i="134"/>
  <c r="K21" i="134"/>
  <c r="E21" i="134"/>
  <c r="F21" i="134"/>
  <c r="H21" i="134"/>
  <c r="J21" i="134"/>
  <c r="L21" i="134"/>
  <c r="D32" i="55"/>
  <c r="V9" i="163"/>
  <c r="Q10" i="123"/>
  <c r="L18" i="160"/>
  <c r="E27" i="123"/>
  <c r="F45" i="132" s="1"/>
  <c r="G26" i="163"/>
  <c r="L26" i="163"/>
  <c r="J26" i="163" s="1"/>
  <c r="I27" i="123"/>
  <c r="J45" i="132" s="1"/>
  <c r="J20" i="144"/>
  <c r="D10" i="113"/>
  <c r="J20" i="155"/>
  <c r="L54" i="164"/>
  <c r="Q55" i="122"/>
  <c r="AE47" i="122"/>
  <c r="Z46" i="164"/>
  <c r="S46" i="164" s="1"/>
  <c r="I21" i="156"/>
  <c r="L27" i="166"/>
  <c r="J29" i="134"/>
  <c r="D68" i="156"/>
  <c r="E48" i="156"/>
  <c r="K69" i="156"/>
  <c r="D48" i="160"/>
  <c r="K14" i="156"/>
  <c r="P42" i="134"/>
  <c r="R40" i="166"/>
  <c r="U19" i="123"/>
  <c r="M18" i="160"/>
  <c r="AA18" i="163"/>
  <c r="AA27" i="163" s="1"/>
  <c r="J32" i="166"/>
  <c r="H34" i="134"/>
  <c r="H10" i="134" s="1"/>
  <c r="I14" i="163"/>
  <c r="I27" i="163" s="1"/>
  <c r="H45" i="134"/>
  <c r="H26" i="113"/>
  <c r="J43" i="166"/>
  <c r="I25" i="163"/>
  <c r="M103" i="156"/>
  <c r="M97" i="156"/>
  <c r="M16" i="156"/>
  <c r="L51" i="142"/>
  <c r="K63" i="142"/>
  <c r="K69" i="142"/>
  <c r="K16" i="142"/>
  <c r="R42" i="166"/>
  <c r="P44" i="134"/>
  <c r="F102" i="158"/>
  <c r="M103" i="158"/>
  <c r="M14" i="158"/>
  <c r="K69" i="164"/>
  <c r="K79" i="164"/>
  <c r="K67" i="164"/>
  <c r="K115" i="164"/>
  <c r="K59" i="164"/>
  <c r="K74" i="164"/>
  <c r="K85" i="164"/>
  <c r="K73" i="164"/>
  <c r="K90" i="164"/>
  <c r="K83" i="164"/>
  <c r="K78" i="164"/>
  <c r="K118" i="164"/>
  <c r="K63" i="164"/>
  <c r="K62" i="164"/>
  <c r="K61" i="164"/>
  <c r="K95" i="164"/>
  <c r="K106" i="164"/>
  <c r="K114" i="164"/>
  <c r="K94" i="164"/>
  <c r="K53" i="164"/>
  <c r="K75" i="164"/>
  <c r="K93" i="164"/>
  <c r="K109" i="164"/>
  <c r="K39" i="164"/>
  <c r="K38" i="164"/>
  <c r="K33" i="164"/>
  <c r="K66" i="164"/>
  <c r="K82" i="164"/>
  <c r="K77" i="164"/>
  <c r="K71" i="164"/>
  <c r="K51" i="164"/>
  <c r="K41" i="164"/>
  <c r="K45" i="164"/>
  <c r="K55" i="164"/>
  <c r="K47" i="164"/>
  <c r="K87" i="164"/>
  <c r="K110" i="164"/>
  <c r="K35" i="164"/>
  <c r="K89" i="164"/>
  <c r="K37" i="164"/>
  <c r="K49" i="164"/>
  <c r="K113" i="164"/>
  <c r="K81" i="164"/>
  <c r="L31" i="164"/>
  <c r="K107" i="164"/>
  <c r="K97" i="164"/>
  <c r="K99" i="164"/>
  <c r="K65" i="164"/>
  <c r="K34" i="164"/>
  <c r="K58" i="164"/>
  <c r="K86" i="164"/>
  <c r="K70" i="164"/>
  <c r="K54" i="164"/>
  <c r="K101" i="164"/>
  <c r="K103" i="164"/>
  <c r="K102" i="164"/>
  <c r="K42" i="164"/>
  <c r="K46" i="164"/>
  <c r="K98" i="164"/>
  <c r="K111" i="164"/>
  <c r="K119" i="164"/>
  <c r="K117" i="164"/>
  <c r="K43" i="164"/>
  <c r="K57" i="164"/>
  <c r="K50" i="164"/>
  <c r="K91" i="164"/>
  <c r="K105" i="164"/>
  <c r="E32" i="2"/>
  <c r="L96" i="47"/>
  <c r="D43" i="142"/>
  <c r="K43" i="142" s="1"/>
  <c r="K55" i="142" s="1"/>
  <c r="K67" i="142" s="1"/>
  <c r="D111" i="142"/>
  <c r="K111" i="142" s="1"/>
  <c r="K123" i="142" s="1"/>
  <c r="K135" i="142" s="1"/>
  <c r="D77" i="142"/>
  <c r="K77" i="142" s="1"/>
  <c r="K89" i="142" s="1"/>
  <c r="K101" i="142" s="1"/>
  <c r="K23" i="142"/>
  <c r="K23" i="160"/>
  <c r="D43" i="160"/>
  <c r="K43" i="160" s="1"/>
  <c r="K55" i="160" s="1"/>
  <c r="K67" i="160" s="1"/>
  <c r="D111" i="160"/>
  <c r="K111" i="160" s="1"/>
  <c r="K123" i="160" s="1"/>
  <c r="K135" i="160" s="1"/>
  <c r="D77" i="160"/>
  <c r="K77" i="160" s="1"/>
  <c r="K89" i="160" s="1"/>
  <c r="K101" i="160" s="1"/>
  <c r="K23" i="151"/>
  <c r="D43" i="151"/>
  <c r="K43" i="151" s="1"/>
  <c r="K55" i="151" s="1"/>
  <c r="K67" i="151" s="1"/>
  <c r="D77" i="151"/>
  <c r="K77" i="151" s="1"/>
  <c r="K89" i="151" s="1"/>
  <c r="K101" i="151" s="1"/>
  <c r="D111" i="151"/>
  <c r="K111" i="151" s="1"/>
  <c r="K123" i="151" s="1"/>
  <c r="K135" i="151" s="1"/>
  <c r="D77" i="154"/>
  <c r="K77" i="154" s="1"/>
  <c r="K89" i="154" s="1"/>
  <c r="K101" i="154" s="1"/>
  <c r="D111" i="154"/>
  <c r="K111" i="154" s="1"/>
  <c r="K123" i="154" s="1"/>
  <c r="K135" i="154" s="1"/>
  <c r="D43" i="154"/>
  <c r="K43" i="154" s="1"/>
  <c r="K55" i="154" s="1"/>
  <c r="K67" i="154" s="1"/>
  <c r="K23" i="154"/>
  <c r="E77" i="144"/>
  <c r="L77" i="144" s="1"/>
  <c r="L89" i="144" s="1"/>
  <c r="L101" i="144" s="1"/>
  <c r="E43" i="144"/>
  <c r="L43" i="144" s="1"/>
  <c r="L55" i="144" s="1"/>
  <c r="L67" i="144" s="1"/>
  <c r="L23" i="144"/>
  <c r="E111" i="144"/>
  <c r="L111" i="144" s="1"/>
  <c r="L123" i="144" s="1"/>
  <c r="L135" i="144" s="1"/>
  <c r="AB87" i="164"/>
  <c r="U87" i="164" s="1"/>
  <c r="AG88" i="122"/>
  <c r="Z88" i="122" s="1"/>
  <c r="P42" i="166"/>
  <c r="N44" i="134"/>
  <c r="M97" i="144"/>
  <c r="M103" i="144"/>
  <c r="E69" i="143"/>
  <c r="E43" i="142"/>
  <c r="L43" i="142" s="1"/>
  <c r="L55" i="142" s="1"/>
  <c r="L67" i="142" s="1"/>
  <c r="E77" i="142"/>
  <c r="L77" i="142" s="1"/>
  <c r="L89" i="142" s="1"/>
  <c r="L101" i="142" s="1"/>
  <c r="E111" i="142"/>
  <c r="L111" i="142" s="1"/>
  <c r="L123" i="142" s="1"/>
  <c r="L135" i="142" s="1"/>
  <c r="L23" i="142"/>
  <c r="E43" i="154"/>
  <c r="L43" i="154" s="1"/>
  <c r="L55" i="154" s="1"/>
  <c r="L67" i="154" s="1"/>
  <c r="E77" i="154"/>
  <c r="L77" i="154" s="1"/>
  <c r="L89" i="154" s="1"/>
  <c r="L101" i="154" s="1"/>
  <c r="E111" i="154"/>
  <c r="L111" i="154" s="1"/>
  <c r="L123" i="154" s="1"/>
  <c r="L135" i="154" s="1"/>
  <c r="L23" i="154"/>
  <c r="E111" i="155"/>
  <c r="L111" i="155" s="1"/>
  <c r="L123" i="155" s="1"/>
  <c r="L135" i="155" s="1"/>
  <c r="L23" i="155"/>
  <c r="E43" i="155"/>
  <c r="L43" i="155" s="1"/>
  <c r="L55" i="155" s="1"/>
  <c r="L67" i="155" s="1"/>
  <c r="E77" i="155"/>
  <c r="L77" i="155" s="1"/>
  <c r="L89" i="155" s="1"/>
  <c r="L101" i="155" s="1"/>
  <c r="M41" i="61"/>
  <c r="M56" i="61"/>
  <c r="L5" i="47"/>
  <c r="L5" i="49"/>
  <c r="L5" i="5"/>
  <c r="M11" i="61"/>
  <c r="M26" i="61"/>
  <c r="M5" i="61"/>
  <c r="M28" i="107"/>
  <c r="E5" i="106"/>
  <c r="M4" i="107"/>
  <c r="M18" i="107" s="1"/>
  <c r="L23" i="163"/>
  <c r="I24" i="123"/>
  <c r="J42" i="132" s="1"/>
  <c r="H24" i="123"/>
  <c r="I42" i="132" s="1"/>
  <c r="K23" i="163"/>
  <c r="J20" i="141"/>
  <c r="L51" i="141"/>
  <c r="K16" i="141"/>
  <c r="K63" i="141"/>
  <c r="K69" i="141"/>
  <c r="AA103" i="164"/>
  <c r="T103" i="164" s="1"/>
  <c r="AF104" i="122"/>
  <c r="Y104" i="122" s="1"/>
  <c r="J21" i="140"/>
  <c r="I20" i="140"/>
  <c r="C23" i="113"/>
  <c r="AA98" i="164"/>
  <c r="AF99" i="122"/>
  <c r="D22" i="113"/>
  <c r="J20" i="139"/>
  <c r="F20" i="163"/>
  <c r="E20" i="163" s="1"/>
  <c r="D21" i="123"/>
  <c r="E39" i="132" s="1"/>
  <c r="I20" i="138"/>
  <c r="K69" i="145"/>
  <c r="E48" i="145"/>
  <c r="K14" i="145"/>
  <c r="D68" i="145"/>
  <c r="K103" i="146"/>
  <c r="E82" i="146"/>
  <c r="D102" i="146"/>
  <c r="K14" i="146"/>
  <c r="K97" i="150"/>
  <c r="K97" i="160" s="1"/>
  <c r="K16" i="150"/>
  <c r="L85" i="150"/>
  <c r="K85" i="160"/>
  <c r="I63" i="160"/>
  <c r="I166" i="160" s="1"/>
  <c r="L16" i="144"/>
  <c r="AB63" i="164"/>
  <c r="U63" i="164" s="1"/>
  <c r="AG64" i="122"/>
  <c r="Z64" i="122" s="1"/>
  <c r="K12" i="142"/>
  <c r="K25" i="142"/>
  <c r="K26" i="142" s="1"/>
  <c r="D9" i="52"/>
  <c r="C6" i="131"/>
  <c r="C16" i="131" s="1"/>
  <c r="E10" i="2"/>
  <c r="L45" i="5"/>
  <c r="X52" i="122"/>
  <c r="F16" i="113"/>
  <c r="H16" i="113" s="1"/>
  <c r="K33" i="149"/>
  <c r="K34" i="149" s="1"/>
  <c r="T95" i="164"/>
  <c r="AG94" i="122"/>
  <c r="Z94" i="122" s="1"/>
  <c r="AB93" i="164"/>
  <c r="U93" i="164" s="1"/>
  <c r="L16" i="123"/>
  <c r="M34" i="132" s="1"/>
  <c r="P15" i="163"/>
  <c r="O15" i="163" s="1"/>
  <c r="K20" i="149"/>
  <c r="AB79" i="164"/>
  <c r="U79" i="164" s="1"/>
  <c r="AG80" i="122"/>
  <c r="Z80" i="122" s="1"/>
  <c r="M85" i="148"/>
  <c r="L103" i="148"/>
  <c r="L97" i="148"/>
  <c r="L16" i="148"/>
  <c r="E31" i="2"/>
  <c r="L86" i="47"/>
  <c r="C21" i="2"/>
  <c r="C109" i="2" s="1"/>
  <c r="B20" i="135" s="1"/>
  <c r="L105" i="5"/>
  <c r="E16" i="2"/>
  <c r="J103" i="160"/>
  <c r="L69" i="153"/>
  <c r="F48" i="153"/>
  <c r="L14" i="153"/>
  <c r="E68" i="153"/>
  <c r="E69" i="153" s="1"/>
  <c r="V24" i="163"/>
  <c r="Q25" i="123"/>
  <c r="R43" i="132" s="1"/>
  <c r="J21" i="136"/>
  <c r="J69" i="160"/>
  <c r="AA33" i="164"/>
  <c r="T33" i="164" s="1"/>
  <c r="AF34" i="122"/>
  <c r="B8" i="164"/>
  <c r="L43" i="96"/>
  <c r="L55" i="96" s="1"/>
  <c r="L67" i="96" s="1"/>
  <c r="G8" i="122"/>
  <c r="E146" i="160"/>
  <c r="L158" i="160"/>
  <c r="L170" i="160" s="1"/>
  <c r="G40" i="134"/>
  <c r="D20" i="163"/>
  <c r="I38" i="166"/>
  <c r="U25" i="163"/>
  <c r="T25" i="163" s="1"/>
  <c r="L20" i="143"/>
  <c r="P26" i="123"/>
  <c r="Q44" i="132" s="1"/>
  <c r="T114" i="164"/>
  <c r="U20" i="132"/>
  <c r="L12" i="151"/>
  <c r="L20" i="151"/>
  <c r="L25" i="151"/>
  <c r="L26" i="151" s="1"/>
  <c r="AI83" i="122"/>
  <c r="AD82" i="164"/>
  <c r="E36" i="2"/>
  <c r="L16" i="157"/>
  <c r="M51" i="157"/>
  <c r="L69" i="157"/>
  <c r="L63" i="157"/>
  <c r="D69" i="154"/>
  <c r="H16" i="163"/>
  <c r="F17" i="123"/>
  <c r="G35" i="132" s="1"/>
  <c r="AB55" i="164"/>
  <c r="AG56" i="122"/>
  <c r="AB59" i="164"/>
  <c r="AG60" i="122"/>
  <c r="D7" i="52"/>
  <c r="M137" i="156"/>
  <c r="M131" i="156"/>
  <c r="K34" i="166"/>
  <c r="K17" i="123"/>
  <c r="L35" i="132" s="1"/>
  <c r="N16" i="163"/>
  <c r="F17" i="126"/>
  <c r="I36" i="134"/>
  <c r="G28" i="113"/>
  <c r="U51" i="164"/>
  <c r="M131" i="154"/>
  <c r="M16" i="154"/>
  <c r="F7" i="153"/>
  <c r="F7" i="140"/>
  <c r="B6" i="142"/>
  <c r="I74" i="142" s="1"/>
  <c r="F5" i="143"/>
  <c r="P117" i="164"/>
  <c r="U118" i="122"/>
  <c r="G24" i="126"/>
  <c r="S23" i="163"/>
  <c r="O41" i="166"/>
  <c r="M43" i="134"/>
  <c r="O24" i="123"/>
  <c r="P42" i="132" s="1"/>
  <c r="I19" i="132"/>
  <c r="R16" i="132"/>
  <c r="G18" i="132"/>
  <c r="H17" i="162" s="1"/>
  <c r="G16" i="132"/>
  <c r="H15" i="162" s="1"/>
  <c r="L15" i="132"/>
  <c r="T11" i="132"/>
  <c r="W12" i="132"/>
  <c r="X11" i="162" s="1"/>
  <c r="W20" i="132"/>
  <c r="N6" i="132"/>
  <c r="F13" i="132"/>
  <c r="M18" i="132"/>
  <c r="M14" i="132"/>
  <c r="R18" i="132"/>
  <c r="F8" i="132"/>
  <c r="P12" i="132"/>
  <c r="U19" i="132"/>
  <c r="P15" i="132"/>
  <c r="D15" i="132"/>
  <c r="N10" i="132"/>
  <c r="H15" i="132"/>
  <c r="Q14" i="132"/>
  <c r="R14" i="132"/>
  <c r="H19" i="132"/>
  <c r="S15" i="132"/>
  <c r="T14" i="162" s="1"/>
  <c r="U11" i="132"/>
  <c r="G14" i="132"/>
  <c r="H13" i="162" s="1"/>
  <c r="N14" i="132"/>
  <c r="K18" i="132"/>
  <c r="L17" i="162" s="1"/>
  <c r="R20" i="132"/>
  <c r="V10" i="132"/>
  <c r="I15" i="132"/>
  <c r="K16" i="132"/>
  <c r="L15" i="162" s="1"/>
  <c r="V20" i="132"/>
  <c r="M20" i="132"/>
  <c r="D16" i="132"/>
  <c r="J18" i="132"/>
  <c r="U18" i="132"/>
  <c r="Q20" i="132"/>
  <c r="T12" i="132"/>
  <c r="W18" i="132"/>
  <c r="X17" i="162" s="1"/>
  <c r="T18" i="132"/>
  <c r="Q12" i="132"/>
  <c r="I6" i="132"/>
  <c r="M19" i="132"/>
  <c r="H14" i="132"/>
  <c r="F19" i="132"/>
  <c r="Q16" i="132"/>
  <c r="E10" i="132"/>
  <c r="J7" i="132"/>
  <c r="J8" i="132"/>
  <c r="D19" i="132"/>
  <c r="T20" i="132"/>
  <c r="J12" i="132"/>
  <c r="V7" i="132"/>
  <c r="L20" i="132"/>
  <c r="R8" i="132"/>
  <c r="O20" i="132"/>
  <c r="E19" i="132"/>
  <c r="I20" i="132"/>
  <c r="D11" i="132"/>
  <c r="R7" i="132"/>
  <c r="K15" i="132"/>
  <c r="L14" i="162" s="1"/>
  <c r="V19" i="132"/>
  <c r="I7" i="132"/>
  <c r="P11" i="132"/>
  <c r="M16" i="132"/>
  <c r="R9" i="132"/>
  <c r="O15" i="132"/>
  <c r="P14" i="162" s="1"/>
  <c r="H11" i="132"/>
  <c r="P18" i="132"/>
  <c r="G12" i="132"/>
  <c r="H11" i="162" s="1"/>
  <c r="O18" i="132"/>
  <c r="P17" i="162" s="1"/>
  <c r="M15" i="132"/>
  <c r="I16" i="132"/>
  <c r="J16" i="132"/>
  <c r="I8" i="132"/>
  <c r="V13" i="132"/>
  <c r="H18" i="132"/>
  <c r="V15" i="132"/>
  <c r="N8" i="132"/>
  <c r="G19" i="132"/>
  <c r="H18" i="162" s="1"/>
  <c r="S12" i="132"/>
  <c r="T11" i="162" s="1"/>
  <c r="V11" i="132"/>
  <c r="T16" i="132"/>
  <c r="Q18" i="132"/>
  <c r="G20" i="132"/>
  <c r="Q15" i="132"/>
  <c r="E15" i="132"/>
  <c r="R13" i="132"/>
  <c r="E8" i="132"/>
  <c r="R15" i="132"/>
  <c r="N18" i="132"/>
  <c r="V8" i="132"/>
  <c r="M12" i="132"/>
  <c r="V18" i="132"/>
  <c r="H16" i="132"/>
  <c r="K19" i="132"/>
  <c r="L18" i="162" s="1"/>
  <c r="I12" i="132"/>
  <c r="F15" i="132"/>
  <c r="F10" i="132"/>
  <c r="K8" i="132"/>
  <c r="L7" i="162" s="1"/>
  <c r="M11" i="132"/>
  <c r="D18" i="132"/>
  <c r="J19" i="132"/>
  <c r="O12" i="132"/>
  <c r="P11" i="162" s="1"/>
  <c r="G11" i="132"/>
  <c r="H10" i="162" s="1"/>
  <c r="K11" i="132"/>
  <c r="L10" i="162" s="1"/>
  <c r="V12" i="132"/>
  <c r="D6" i="132"/>
  <c r="D10" i="132"/>
  <c r="L11" i="132"/>
  <c r="P14" i="132"/>
  <c r="N11" i="132"/>
  <c r="F13" i="2"/>
  <c r="M75" i="5"/>
  <c r="G13" i="2" s="1"/>
  <c r="F6" i="146"/>
  <c r="F6" i="151"/>
  <c r="F5" i="152"/>
  <c r="F7" i="155"/>
  <c r="B77" i="151"/>
  <c r="I77" i="151" s="1"/>
  <c r="I89" i="151" s="1"/>
  <c r="I101" i="151" s="1"/>
  <c r="B43" i="151"/>
  <c r="I43" i="151" s="1"/>
  <c r="B77" i="144"/>
  <c r="I77" i="144" s="1"/>
  <c r="I89" i="144" s="1"/>
  <c r="I101" i="144" s="1"/>
  <c r="B43" i="144"/>
  <c r="I43" i="144" s="1"/>
  <c r="B43" i="154"/>
  <c r="I43" i="154" s="1"/>
  <c r="B77" i="154"/>
  <c r="I77" i="154" s="1"/>
  <c r="I89" i="154" s="1"/>
  <c r="I101" i="154" s="1"/>
  <c r="B43" i="156"/>
  <c r="I43" i="156" s="1"/>
  <c r="B77" i="156"/>
  <c r="I77" i="156" s="1"/>
  <c r="I89" i="156" s="1"/>
  <c r="I101" i="156" s="1"/>
  <c r="B77" i="149"/>
  <c r="I77" i="149" s="1"/>
  <c r="I89" i="149" s="1"/>
  <c r="I101" i="149" s="1"/>
  <c r="B43" i="149"/>
  <c r="I43" i="149" s="1"/>
  <c r="B40" i="138"/>
  <c r="B74" i="138"/>
  <c r="B108" i="138"/>
  <c r="B108" i="145"/>
  <c r="B74" i="145"/>
  <c r="B40" i="145"/>
  <c r="B74" i="153"/>
  <c r="B40" i="153"/>
  <c r="B108" i="153"/>
  <c r="B108" i="157"/>
  <c r="B40" i="157"/>
  <c r="B74" i="157"/>
  <c r="N29" i="134"/>
  <c r="M28" i="113"/>
  <c r="P27" i="166"/>
  <c r="P20" i="123"/>
  <c r="Q38" i="132" s="1"/>
  <c r="U19" i="163"/>
  <c r="T19" i="163" s="1"/>
  <c r="B5" i="157"/>
  <c r="I40" i="157" s="1"/>
  <c r="F6" i="143"/>
  <c r="F7" i="152"/>
  <c r="M14" i="152"/>
  <c r="F68" i="152"/>
  <c r="F69" i="152" s="1"/>
  <c r="M69" i="152"/>
  <c r="P5" i="163"/>
  <c r="L6" i="123"/>
  <c r="F5" i="144"/>
  <c r="J6" i="155"/>
  <c r="J5" i="153"/>
  <c r="B5" i="151"/>
  <c r="I40" i="151" s="1"/>
  <c r="F5" i="147"/>
  <c r="J6" i="157"/>
  <c r="F5" i="142"/>
  <c r="F7" i="96"/>
  <c r="F6" i="96"/>
  <c r="B6" i="147"/>
  <c r="I74" i="147" s="1"/>
  <c r="F5" i="151"/>
  <c r="J6" i="144"/>
  <c r="J6" i="153"/>
  <c r="J7" i="141"/>
  <c r="F6" i="142"/>
  <c r="B5" i="139"/>
  <c r="I40" i="139" s="1"/>
  <c r="J5" i="145"/>
  <c r="F5" i="139"/>
  <c r="F7" i="156"/>
  <c r="F7" i="148"/>
  <c r="J7" i="152"/>
  <c r="J6" i="145"/>
  <c r="L33" i="150"/>
  <c r="L34" i="150" s="1"/>
  <c r="J15" i="113"/>
  <c r="L33" i="155"/>
  <c r="L34" i="155" s="1"/>
  <c r="J10" i="113"/>
  <c r="T106" i="122"/>
  <c r="O105" i="164"/>
  <c r="F30" i="2"/>
  <c r="M76" i="47"/>
  <c r="G30" i="2" s="1"/>
  <c r="AC67" i="164"/>
  <c r="V67" i="164" s="1"/>
  <c r="AH68" i="122"/>
  <c r="AA68" i="122" s="1"/>
  <c r="E137" i="148"/>
  <c r="K12" i="150"/>
  <c r="K25" i="150"/>
  <c r="K26" i="150" s="1"/>
  <c r="U104" i="122"/>
  <c r="AB104" i="122" s="1"/>
  <c r="P103" i="164"/>
  <c r="W103" i="164" s="1"/>
  <c r="F6" i="152"/>
  <c r="B7" i="142"/>
  <c r="I108" i="142" s="1"/>
  <c r="B5" i="140"/>
  <c r="I40" i="140" s="1"/>
  <c r="Z9" i="163"/>
  <c r="Y9" i="163" s="1"/>
  <c r="T10" i="123"/>
  <c r="U28" i="132" s="1"/>
  <c r="N15" i="134"/>
  <c r="D20" i="134"/>
  <c r="O11" i="134"/>
  <c r="L16" i="134"/>
  <c r="O14" i="134"/>
  <c r="P9" i="134"/>
  <c r="O20" i="134"/>
  <c r="P6" i="134"/>
  <c r="F13" i="134"/>
  <c r="H20" i="134"/>
  <c r="N12" i="134"/>
  <c r="K16" i="134"/>
  <c r="H19" i="134"/>
  <c r="F15" i="134"/>
  <c r="E19" i="134"/>
  <c r="N16" i="134"/>
  <c r="L19" i="134"/>
  <c r="M18" i="134"/>
  <c r="N18" i="134"/>
  <c r="E9" i="134"/>
  <c r="P13" i="134"/>
  <c r="H8" i="134"/>
  <c r="J6" i="134"/>
  <c r="F20" i="134"/>
  <c r="P7" i="134"/>
  <c r="K15" i="134"/>
  <c r="P12" i="134"/>
  <c r="J14" i="134"/>
  <c r="J11" i="134"/>
  <c r="S18" i="132"/>
  <c r="T17" i="162" s="1"/>
  <c r="M8" i="132"/>
  <c r="T19" i="132"/>
  <c r="H9" i="132"/>
  <c r="F12" i="132"/>
  <c r="Q11" i="132"/>
  <c r="E16" i="132"/>
  <c r="S16" i="132"/>
  <c r="T15" i="162" s="1"/>
  <c r="W11" i="132"/>
  <c r="X10" i="162" s="1"/>
  <c r="N12" i="132"/>
  <c r="S11" i="132"/>
  <c r="T10" i="162" s="1"/>
  <c r="L16" i="132"/>
  <c r="K14" i="136"/>
  <c r="K103" i="136"/>
  <c r="D82" i="160"/>
  <c r="E82" i="136"/>
  <c r="D102" i="136"/>
  <c r="C6" i="113"/>
  <c r="I14" i="160"/>
  <c r="I20" i="136"/>
  <c r="AF38" i="122"/>
  <c r="Y38" i="122" s="1"/>
  <c r="AA37" i="164"/>
  <c r="T37" i="164" s="1"/>
  <c r="J21" i="158"/>
  <c r="B5" i="150"/>
  <c r="I40" i="150" s="1"/>
  <c r="J5" i="154"/>
  <c r="B5" i="165"/>
  <c r="A5" i="55"/>
  <c r="O5" i="134"/>
  <c r="K5" i="134"/>
  <c r="N31" i="166"/>
  <c r="L33" i="134"/>
  <c r="F28" i="2"/>
  <c r="M56" i="47"/>
  <c r="G28" i="2" s="1"/>
  <c r="L25" i="142"/>
  <c r="L26" i="142" s="1"/>
  <c r="L12" i="142"/>
  <c r="E103" i="140"/>
  <c r="M97" i="136"/>
  <c r="B7" i="158"/>
  <c r="I108" i="158" s="1"/>
  <c r="J7" i="147"/>
  <c r="P19" i="134"/>
  <c r="M14" i="134"/>
  <c r="F19" i="134"/>
  <c r="E11" i="134"/>
  <c r="L11" i="134"/>
  <c r="G14" i="134"/>
  <c r="N11" i="134"/>
  <c r="P18" i="134"/>
  <c r="F18" i="134"/>
  <c r="L8" i="134"/>
  <c r="I20" i="134"/>
  <c r="O15" i="134"/>
  <c r="F16" i="134"/>
  <c r="I15" i="134"/>
  <c r="Q18" i="134"/>
  <c r="E14" i="134"/>
  <c r="AD107" i="164"/>
  <c r="AI108" i="122"/>
  <c r="AC33" i="164"/>
  <c r="V33" i="164" s="1"/>
  <c r="AH34" i="122"/>
  <c r="O81" i="164"/>
  <c r="T82" i="122"/>
  <c r="D6" i="113"/>
  <c r="J14" i="160"/>
  <c r="J20" i="136"/>
  <c r="B31" i="45"/>
  <c r="B31" i="105"/>
  <c r="B33" i="60"/>
  <c r="A37" i="60" s="1"/>
  <c r="B53" i="60"/>
  <c r="A57" i="60" s="1"/>
  <c r="B51" i="45"/>
  <c r="J15" i="166"/>
  <c r="L15" i="166"/>
  <c r="P15" i="166"/>
  <c r="O15" i="166"/>
  <c r="K15" i="166"/>
  <c r="F15" i="166"/>
  <c r="Q15" i="166"/>
  <c r="S15" i="166"/>
  <c r="R15" i="166"/>
  <c r="R21" i="166" s="1"/>
  <c r="H15" i="166"/>
  <c r="H46" i="166" s="1"/>
  <c r="I15" i="166"/>
  <c r="N15" i="166"/>
  <c r="M15" i="166"/>
  <c r="G15" i="166"/>
  <c r="E34" i="55"/>
  <c r="E15" i="55"/>
  <c r="L24" i="166"/>
  <c r="L5" i="166" s="1"/>
  <c r="J26" i="134"/>
  <c r="J7" i="134" s="1"/>
  <c r="I28" i="113"/>
  <c r="L7" i="113"/>
  <c r="L42" i="164"/>
  <c r="Q43" i="122"/>
  <c r="A38" i="55"/>
  <c r="A24" i="55"/>
  <c r="E20" i="123"/>
  <c r="F38" i="132" s="1"/>
  <c r="G19" i="163"/>
  <c r="AF60" i="122"/>
  <c r="Y60" i="122" s="1"/>
  <c r="AA59" i="164"/>
  <c r="T59" i="164" s="1"/>
  <c r="AA43" i="164"/>
  <c r="T43" i="164" s="1"/>
  <c r="AF44" i="122"/>
  <c r="Y44" i="122" s="1"/>
  <c r="J21" i="157"/>
  <c r="A19" i="55"/>
  <c r="A30" i="55"/>
  <c r="K5" i="123"/>
  <c r="N4" i="163"/>
  <c r="D77" i="150"/>
  <c r="K77" i="150" s="1"/>
  <c r="K89" i="150" s="1"/>
  <c r="K101" i="150" s="1"/>
  <c r="D111" i="150"/>
  <c r="K111" i="150" s="1"/>
  <c r="K123" i="150" s="1"/>
  <c r="K135" i="150" s="1"/>
  <c r="K23" i="150"/>
  <c r="D43" i="150"/>
  <c r="K43" i="150" s="1"/>
  <c r="K55" i="150" s="1"/>
  <c r="K67" i="150" s="1"/>
  <c r="D77" i="141"/>
  <c r="K77" i="141" s="1"/>
  <c r="K89" i="141" s="1"/>
  <c r="K101" i="141" s="1"/>
  <c r="D43" i="141"/>
  <c r="K43" i="141" s="1"/>
  <c r="K55" i="141" s="1"/>
  <c r="K67" i="141" s="1"/>
  <c r="D111" i="141"/>
  <c r="K111" i="141" s="1"/>
  <c r="K123" i="141" s="1"/>
  <c r="K135" i="141" s="1"/>
  <c r="K23" i="141"/>
  <c r="E77" i="153"/>
  <c r="L77" i="153" s="1"/>
  <c r="L89" i="153" s="1"/>
  <c r="L101" i="153" s="1"/>
  <c r="E111" i="153"/>
  <c r="L111" i="153" s="1"/>
  <c r="L123" i="153" s="1"/>
  <c r="L135" i="153" s="1"/>
  <c r="E43" i="153"/>
  <c r="L43" i="153" s="1"/>
  <c r="L55" i="153" s="1"/>
  <c r="L67" i="153" s="1"/>
  <c r="L23" i="153"/>
  <c r="L97" i="139"/>
  <c r="L103" i="139"/>
  <c r="M85" i="139"/>
  <c r="N46" i="164"/>
  <c r="U46" i="164" s="1"/>
  <c r="S47" i="122"/>
  <c r="Z47" i="122" s="1"/>
  <c r="E111" i="140"/>
  <c r="L111" i="140" s="1"/>
  <c r="L123" i="140" s="1"/>
  <c r="L135" i="140" s="1"/>
  <c r="E43" i="140"/>
  <c r="L43" i="140" s="1"/>
  <c r="L55" i="140" s="1"/>
  <c r="L67" i="140" s="1"/>
  <c r="E77" i="140"/>
  <c r="L77" i="140" s="1"/>
  <c r="L89" i="140" s="1"/>
  <c r="L101" i="140" s="1"/>
  <c r="L23" i="140"/>
  <c r="E77" i="157"/>
  <c r="L77" i="157" s="1"/>
  <c r="L89" i="157" s="1"/>
  <c r="L101" i="157" s="1"/>
  <c r="E111" i="157"/>
  <c r="L111" i="157" s="1"/>
  <c r="L123" i="157" s="1"/>
  <c r="L135" i="157" s="1"/>
  <c r="E43" i="157"/>
  <c r="L43" i="157" s="1"/>
  <c r="L55" i="157" s="1"/>
  <c r="L67" i="157" s="1"/>
  <c r="L23" i="157"/>
  <c r="I23" i="123"/>
  <c r="J41" i="132" s="1"/>
  <c r="L22" i="163"/>
  <c r="J22" i="163" s="1"/>
  <c r="K103" i="138"/>
  <c r="L85" i="138"/>
  <c r="K97" i="138"/>
  <c r="I20" i="150"/>
  <c r="G14" i="163"/>
  <c r="E14" i="163" s="1"/>
  <c r="E15" i="123"/>
  <c r="F33" i="132" s="1"/>
  <c r="E8" i="123"/>
  <c r="G7" i="163"/>
  <c r="I18" i="160"/>
  <c r="D18" i="123"/>
  <c r="F17" i="163"/>
  <c r="E17" i="163" s="1"/>
  <c r="I20" i="147"/>
  <c r="K6" i="5"/>
  <c r="E6" i="2"/>
  <c r="H35" i="134"/>
  <c r="I15" i="163"/>
  <c r="J33" i="166"/>
  <c r="U42" i="122"/>
  <c r="P41" i="164"/>
  <c r="E19" i="163"/>
  <c r="T39" i="122"/>
  <c r="O38" i="164"/>
  <c r="E7" i="2"/>
  <c r="L16" i="5"/>
  <c r="H8" i="163"/>
  <c r="F9" i="123"/>
  <c r="G27" i="132" s="1"/>
  <c r="G8" i="132" s="1"/>
  <c r="H7" i="162" s="1"/>
  <c r="M33" i="138"/>
  <c r="M34" i="138" s="1"/>
  <c r="N21" i="113"/>
  <c r="L27" i="113"/>
  <c r="AC115" i="164"/>
  <c r="V115" i="164" s="1"/>
  <c r="AH116" i="122"/>
  <c r="AA116" i="122" s="1"/>
  <c r="F11" i="123"/>
  <c r="G29" i="132" s="1"/>
  <c r="H10" i="163"/>
  <c r="M25" i="144"/>
  <c r="M26" i="144" s="1"/>
  <c r="J26" i="144" s="1"/>
  <c r="M12" i="144"/>
  <c r="K12" i="132"/>
  <c r="L11" i="162" s="1"/>
  <c r="F14" i="132"/>
  <c r="F16" i="132"/>
  <c r="V16" i="132"/>
  <c r="O11" i="132"/>
  <c r="P10" i="162" s="1"/>
  <c r="N39" i="122"/>
  <c r="I38" i="164"/>
  <c r="B43" i="145"/>
  <c r="I43" i="145" s="1"/>
  <c r="B77" i="145"/>
  <c r="I77" i="145" s="1"/>
  <c r="I89" i="145" s="1"/>
  <c r="I101" i="145" s="1"/>
  <c r="B77" i="146"/>
  <c r="I77" i="146" s="1"/>
  <c r="I89" i="146" s="1"/>
  <c r="I101" i="146" s="1"/>
  <c r="B43" i="146"/>
  <c r="I43" i="146" s="1"/>
  <c r="B108" i="143"/>
  <c r="B74" i="143"/>
  <c r="B40" i="143"/>
  <c r="A16" i="150"/>
  <c r="A16" i="141"/>
  <c r="A16" i="158"/>
  <c r="A16" i="149"/>
  <c r="A16" i="151"/>
  <c r="A16" i="152"/>
  <c r="A16" i="136"/>
  <c r="L5" i="123"/>
  <c r="A16" i="138"/>
  <c r="A16" i="155"/>
  <c r="A16" i="140"/>
  <c r="A16" i="146"/>
  <c r="A16" i="160"/>
  <c r="A16" i="145"/>
  <c r="A16" i="157"/>
  <c r="P4" i="163"/>
  <c r="A16" i="153"/>
  <c r="A16" i="148"/>
  <c r="A16" i="139"/>
  <c r="A16" i="142"/>
  <c r="A16" i="144"/>
  <c r="A16" i="147"/>
  <c r="A16" i="156"/>
  <c r="A16" i="143"/>
  <c r="A16" i="154"/>
  <c r="L33" i="149"/>
  <c r="L34" i="149" s="1"/>
  <c r="J16" i="113"/>
  <c r="L16" i="113" s="1"/>
  <c r="J5" i="146"/>
  <c r="AI100" i="122"/>
  <c r="AB100" i="122" s="1"/>
  <c r="AD99" i="164"/>
  <c r="W99" i="164" s="1"/>
  <c r="O43" i="166"/>
  <c r="S25" i="163"/>
  <c r="M45" i="134"/>
  <c r="G26" i="126"/>
  <c r="O26" i="123"/>
  <c r="P44" i="132" s="1"/>
  <c r="J7" i="96"/>
  <c r="B6" i="144"/>
  <c r="I74" i="144" s="1"/>
  <c r="J6" i="147"/>
  <c r="J6" i="140"/>
  <c r="J5" i="138"/>
  <c r="B5" i="155"/>
  <c r="I40" i="155" s="1"/>
  <c r="J7" i="151"/>
  <c r="F7" i="150"/>
  <c r="F5" i="149"/>
  <c r="F7" i="144"/>
  <c r="AC79" i="164"/>
  <c r="AH80" i="122"/>
  <c r="K21" i="153"/>
  <c r="AG58" i="122"/>
  <c r="AB57" i="164"/>
  <c r="J6" i="141"/>
  <c r="B7" i="146"/>
  <c r="I108" i="146" s="1"/>
  <c r="AB86" i="122"/>
  <c r="J14" i="132"/>
  <c r="E12" i="132"/>
  <c r="R12" i="132"/>
  <c r="I11" i="132"/>
  <c r="J10" i="132"/>
  <c r="E14" i="132"/>
  <c r="F6" i="154"/>
  <c r="N44" i="122"/>
  <c r="I43" i="164"/>
  <c r="M35" i="122"/>
  <c r="H34" i="164"/>
  <c r="N5" i="113"/>
  <c r="J5" i="113"/>
  <c r="AC110" i="164"/>
  <c r="AH111" i="122"/>
  <c r="I41" i="164"/>
  <c r="N42" i="122"/>
  <c r="U5" i="163"/>
  <c r="P6" i="123"/>
  <c r="J5" i="151"/>
  <c r="M30" i="166"/>
  <c r="K32" i="134"/>
  <c r="V14" i="163"/>
  <c r="Q15" i="123"/>
  <c r="R33" i="132" s="1"/>
  <c r="R10" i="132" s="1"/>
  <c r="N28" i="166"/>
  <c r="L30" i="134"/>
  <c r="L6" i="134" s="1"/>
  <c r="K28" i="113"/>
  <c r="M38" i="140"/>
  <c r="M37" i="160"/>
  <c r="H40" i="134"/>
  <c r="I20" i="163"/>
  <c r="J38" i="166"/>
  <c r="H41" i="166"/>
  <c r="F43" i="134"/>
  <c r="H24" i="113"/>
  <c r="P111" i="122"/>
  <c r="P104" i="122"/>
  <c r="P50" i="122"/>
  <c r="P60" i="122"/>
  <c r="P95" i="122"/>
  <c r="P88" i="122"/>
  <c r="P59" i="122"/>
  <c r="P80" i="122"/>
  <c r="P79" i="122"/>
  <c r="P72" i="122"/>
  <c r="P98" i="122"/>
  <c r="P118" i="122"/>
  <c r="P63" i="122"/>
  <c r="P56" i="122"/>
  <c r="P66" i="122"/>
  <c r="P86" i="122"/>
  <c r="P90" i="122"/>
  <c r="P83" i="122"/>
  <c r="P119" i="122"/>
  <c r="P70" i="122"/>
  <c r="P74" i="122"/>
  <c r="P67" i="122"/>
  <c r="P87" i="122"/>
  <c r="P107" i="122"/>
  <c r="P58" i="122"/>
  <c r="P51" i="122"/>
  <c r="P55" i="122"/>
  <c r="P75" i="122"/>
  <c r="P42" i="122"/>
  <c r="P36" i="122"/>
  <c r="P120" i="122"/>
  <c r="P43" i="122"/>
  <c r="P114" i="122"/>
  <c r="P47" i="122"/>
  <c r="P35" i="122"/>
  <c r="Q32" i="122"/>
  <c r="P110" i="122"/>
  <c r="P82" i="122"/>
  <c r="P94" i="122"/>
  <c r="P102" i="122"/>
  <c r="P78" i="122"/>
  <c r="P48" i="122"/>
  <c r="P68" i="122"/>
  <c r="P76" i="122"/>
  <c r="P52" i="122"/>
  <c r="P44" i="122"/>
  <c r="P34" i="122"/>
  <c r="P115" i="122"/>
  <c r="P92" i="122"/>
  <c r="P99" i="122"/>
  <c r="P39" i="122"/>
  <c r="P62" i="122"/>
  <c r="P46" i="122"/>
  <c r="P38" i="122"/>
  <c r="P106" i="122"/>
  <c r="P54" i="122"/>
  <c r="P71" i="122"/>
  <c r="P91" i="122"/>
  <c r="P108" i="122"/>
  <c r="P40" i="122"/>
  <c r="P100" i="122"/>
  <c r="P96" i="122"/>
  <c r="P103" i="122"/>
  <c r="P116" i="122"/>
  <c r="P64" i="122"/>
  <c r="P112" i="122"/>
  <c r="P84" i="122"/>
  <c r="E38" i="2"/>
  <c r="E41" i="2" s="1"/>
  <c r="L6" i="49"/>
  <c r="K36" i="49"/>
  <c r="E7" i="131" s="1"/>
  <c r="D77" i="148"/>
  <c r="K77" i="148" s="1"/>
  <c r="K89" i="148" s="1"/>
  <c r="K101" i="148" s="1"/>
  <c r="D43" i="148"/>
  <c r="K43" i="148" s="1"/>
  <c r="K55" i="148" s="1"/>
  <c r="K67" i="148" s="1"/>
  <c r="D111" i="148"/>
  <c r="K111" i="148" s="1"/>
  <c r="K123" i="148" s="1"/>
  <c r="K135" i="148" s="1"/>
  <c r="K23" i="148"/>
  <c r="D111" i="145"/>
  <c r="K111" i="145" s="1"/>
  <c r="K123" i="145" s="1"/>
  <c r="K135" i="145" s="1"/>
  <c r="D77" i="145"/>
  <c r="K77" i="145" s="1"/>
  <c r="K89" i="145" s="1"/>
  <c r="K101" i="145" s="1"/>
  <c r="D43" i="145"/>
  <c r="K43" i="145" s="1"/>
  <c r="K55" i="145" s="1"/>
  <c r="K67" i="145" s="1"/>
  <c r="K23" i="145"/>
  <c r="K23" i="147"/>
  <c r="D111" i="147"/>
  <c r="K111" i="147" s="1"/>
  <c r="K123" i="147" s="1"/>
  <c r="K135" i="147" s="1"/>
  <c r="D77" i="147"/>
  <c r="K77" i="147" s="1"/>
  <c r="K89" i="147" s="1"/>
  <c r="K101" i="147" s="1"/>
  <c r="D43" i="147"/>
  <c r="K43" i="147" s="1"/>
  <c r="K55" i="147" s="1"/>
  <c r="K67" i="147" s="1"/>
  <c r="K63" i="158"/>
  <c r="K63" i="160" s="1"/>
  <c r="K166" i="160" s="1"/>
  <c r="L51" i="158"/>
  <c r="K16" i="158"/>
  <c r="K16" i="160" s="1"/>
  <c r="K69" i="158"/>
  <c r="L97" i="146"/>
  <c r="L16" i="146"/>
  <c r="M85" i="146"/>
  <c r="D136" i="147"/>
  <c r="E116" i="147"/>
  <c r="K137" i="147"/>
  <c r="K14" i="147"/>
  <c r="D116" i="160"/>
  <c r="R108" i="122"/>
  <c r="M107" i="164"/>
  <c r="F23" i="163"/>
  <c r="E23" i="163" s="1"/>
  <c r="D24" i="123"/>
  <c r="E42" i="132" s="1"/>
  <c r="I20" i="141"/>
  <c r="Z86" i="164"/>
  <c r="AE87" i="122"/>
  <c r="I21" i="146"/>
  <c r="M26" i="5"/>
  <c r="G8" i="2" s="1"/>
  <c r="F8" i="2"/>
  <c r="J42" i="134"/>
  <c r="L40" i="166"/>
  <c r="F116" i="145"/>
  <c r="L137" i="145"/>
  <c r="E136" i="145"/>
  <c r="M51" i="139"/>
  <c r="L63" i="139"/>
  <c r="L16" i="139"/>
  <c r="L69" i="139"/>
  <c r="J34" i="138"/>
  <c r="Y115" i="122"/>
  <c r="S20" i="132"/>
  <c r="U12" i="163"/>
  <c r="T12" i="163" s="1"/>
  <c r="P13" i="123"/>
  <c r="Q31" i="132" s="1"/>
  <c r="Q8" i="132" s="1"/>
  <c r="M16" i="47"/>
  <c r="G24" i="2" s="1"/>
  <c r="F24" i="2"/>
  <c r="J30" i="157"/>
  <c r="K30" i="160"/>
  <c r="B136" i="140"/>
  <c r="D137" i="140"/>
  <c r="F116" i="153"/>
  <c r="E136" i="153"/>
  <c r="E137" i="153" s="1"/>
  <c r="L137" i="153"/>
  <c r="N26" i="123"/>
  <c r="O44" i="132" s="1"/>
  <c r="R25" i="163"/>
  <c r="J5" i="149"/>
  <c r="F5" i="140"/>
  <c r="K14" i="132"/>
  <c r="L13" i="162" s="1"/>
  <c r="S14" i="132"/>
  <c r="T13" i="162" s="1"/>
  <c r="P19" i="132"/>
  <c r="W19" i="132"/>
  <c r="X18" i="162" s="1"/>
  <c r="R11" i="132"/>
  <c r="U16" i="132"/>
  <c r="J11" i="132"/>
  <c r="V14" i="132"/>
  <c r="F9" i="132"/>
  <c r="F5" i="148"/>
  <c r="J5" i="152"/>
  <c r="H45" i="164"/>
  <c r="M46" i="122"/>
  <c r="B77" i="140"/>
  <c r="I77" i="140" s="1"/>
  <c r="I89" i="140" s="1"/>
  <c r="I101" i="140" s="1"/>
  <c r="B43" i="140"/>
  <c r="I43" i="140" s="1"/>
  <c r="B77" i="152"/>
  <c r="I77" i="152" s="1"/>
  <c r="I89" i="152" s="1"/>
  <c r="I101" i="152" s="1"/>
  <c r="B43" i="152"/>
  <c r="I43" i="152" s="1"/>
  <c r="B74" i="142"/>
  <c r="B40" i="142"/>
  <c r="B108" i="142"/>
  <c r="B108" i="156"/>
  <c r="B74" i="156"/>
  <c r="B40" i="156"/>
  <c r="B74" i="140"/>
  <c r="B108" i="140"/>
  <c r="B40" i="140"/>
  <c r="B74" i="149"/>
  <c r="B108" i="149"/>
  <c r="B40" i="149"/>
  <c r="B74" i="150"/>
  <c r="B108" i="150"/>
  <c r="B40" i="150"/>
  <c r="B74" i="155"/>
  <c r="B40" i="155"/>
  <c r="B108" i="155"/>
  <c r="A11" i="55"/>
  <c r="B11" i="165"/>
  <c r="L137" i="146"/>
  <c r="L131" i="146"/>
  <c r="M119" i="146"/>
  <c r="M97" i="145"/>
  <c r="M103" i="145"/>
  <c r="T50" i="122"/>
  <c r="O49" i="164"/>
  <c r="AH76" i="122"/>
  <c r="AA76" i="122" s="1"/>
  <c r="AC75" i="164"/>
  <c r="V75" i="164" s="1"/>
  <c r="B7" i="143"/>
  <c r="I108" i="143" s="1"/>
  <c r="J6" i="142"/>
  <c r="B7" i="141"/>
  <c r="I108" i="141" s="1"/>
  <c r="J5" i="143"/>
  <c r="J7" i="148"/>
  <c r="J7" i="146"/>
  <c r="M42" i="122"/>
  <c r="H41" i="164"/>
  <c r="J5" i="142"/>
  <c r="F6" i="138"/>
  <c r="J7" i="143"/>
  <c r="B5" i="141"/>
  <c r="I40" i="141" s="1"/>
  <c r="J7" i="150"/>
  <c r="J5" i="144"/>
  <c r="J5" i="140"/>
  <c r="J21" i="153"/>
  <c r="F136" i="151"/>
  <c r="M137" i="151"/>
  <c r="M14" i="151"/>
  <c r="L12" i="123"/>
  <c r="M30" i="132" s="1"/>
  <c r="P11" i="163"/>
  <c r="O11" i="163" s="1"/>
  <c r="F6" i="155"/>
  <c r="B7" i="145"/>
  <c r="I108" i="145" s="1"/>
  <c r="W16" i="132"/>
  <c r="X15" i="162" s="1"/>
  <c r="H8" i="132"/>
  <c r="O16" i="132"/>
  <c r="P15" i="162" s="1"/>
  <c r="J15" i="132"/>
  <c r="Q19" i="132"/>
  <c r="F11" i="132"/>
  <c r="Z34" i="164"/>
  <c r="I21" i="136"/>
  <c r="I103" i="160"/>
  <c r="AE35" i="122"/>
  <c r="X35" i="122" s="1"/>
  <c r="D7" i="113"/>
  <c r="J20" i="158"/>
  <c r="AF36" i="122"/>
  <c r="Y36" i="122" s="1"/>
  <c r="AA35" i="164"/>
  <c r="J137" i="160"/>
  <c r="J6" i="148"/>
  <c r="F102" i="142"/>
  <c r="F103" i="142" s="1"/>
  <c r="M14" i="142"/>
  <c r="M103" i="142"/>
  <c r="B6" i="152"/>
  <c r="I74" i="152" s="1"/>
  <c r="M16" i="145"/>
  <c r="N7" i="132"/>
  <c r="D7" i="55"/>
  <c r="C7" i="165"/>
  <c r="B81" i="45"/>
  <c r="B83" i="60"/>
  <c r="A87" i="60" s="1"/>
  <c r="B16" i="162"/>
  <c r="D17" i="132"/>
  <c r="S17" i="132"/>
  <c r="T16" i="162" s="1"/>
  <c r="W17" i="132"/>
  <c r="X16" i="162" s="1"/>
  <c r="P17" i="132"/>
  <c r="T17" i="132"/>
  <c r="I17" i="132"/>
  <c r="Q17" i="132"/>
  <c r="H17" i="132"/>
  <c r="M17" i="132"/>
  <c r="F17" i="132"/>
  <c r="J17" i="132"/>
  <c r="G17" i="132"/>
  <c r="H16" i="162" s="1"/>
  <c r="R17" i="132"/>
  <c r="U17" i="132"/>
  <c r="L17" i="132"/>
  <c r="V17" i="132"/>
  <c r="K17" i="132"/>
  <c r="L16" i="162" s="1"/>
  <c r="O17" i="132"/>
  <c r="P16" i="162" s="1"/>
  <c r="E17" i="132"/>
  <c r="N17" i="132"/>
  <c r="J19" i="166"/>
  <c r="P19" i="166"/>
  <c r="I19" i="166"/>
  <c r="G19" i="166"/>
  <c r="H19" i="166"/>
  <c r="S19" i="166"/>
  <c r="N19" i="166"/>
  <c r="L19" i="166"/>
  <c r="Q19" i="166"/>
  <c r="F19" i="166"/>
  <c r="K19" i="166"/>
  <c r="M19" i="166"/>
  <c r="R19" i="166"/>
  <c r="O19" i="166"/>
  <c r="J97" i="160"/>
  <c r="L30" i="158"/>
  <c r="L29" i="160"/>
  <c r="E82" i="157"/>
  <c r="D102" i="157"/>
  <c r="K103" i="157"/>
  <c r="K21" i="157" s="1"/>
  <c r="K14" i="157"/>
  <c r="P28" i="166"/>
  <c r="P4" i="166" s="1"/>
  <c r="N30" i="134"/>
  <c r="N6" i="134" s="1"/>
  <c r="D12" i="113"/>
  <c r="J20" i="153"/>
  <c r="AF52" i="122"/>
  <c r="Y52" i="122" s="1"/>
  <c r="J21" i="155"/>
  <c r="AA51" i="164"/>
  <c r="T51" i="164" s="1"/>
  <c r="K131" i="150"/>
  <c r="K131" i="160" s="1"/>
  <c r="L119" i="150"/>
  <c r="K137" i="150"/>
  <c r="K21" i="150" s="1"/>
  <c r="K119" i="160"/>
  <c r="K103" i="154"/>
  <c r="D102" i="154"/>
  <c r="K14" i="154"/>
  <c r="E82" i="154"/>
  <c r="L14" i="154" s="1"/>
  <c r="L32" i="166"/>
  <c r="L8" i="166" s="1"/>
  <c r="L15" i="113"/>
  <c r="J34" i="134"/>
  <c r="J10" i="134" s="1"/>
  <c r="Q18" i="163"/>
  <c r="O18" i="163" s="1"/>
  <c r="M19" i="123"/>
  <c r="N37" i="132" s="1"/>
  <c r="M85" i="141"/>
  <c r="L97" i="141"/>
  <c r="L103" i="141"/>
  <c r="H21" i="113"/>
  <c r="H38" i="166"/>
  <c r="F40" i="134"/>
  <c r="V20" i="163"/>
  <c r="Q21" i="123"/>
  <c r="R39" i="132" s="1"/>
  <c r="E69" i="149"/>
  <c r="E9" i="52"/>
  <c r="D6" i="131"/>
  <c r="L28" i="107"/>
  <c r="L26" i="61"/>
  <c r="L5" i="61"/>
  <c r="K5" i="5"/>
  <c r="L41" i="61"/>
  <c r="K5" i="47"/>
  <c r="L56" i="61"/>
  <c r="D5" i="106"/>
  <c r="K5" i="49"/>
  <c r="L11" i="61"/>
  <c r="L4" i="107"/>
  <c r="L18" i="107" s="1"/>
  <c r="D43" i="158"/>
  <c r="K43" i="158" s="1"/>
  <c r="K55" i="158" s="1"/>
  <c r="K67" i="158" s="1"/>
  <c r="D111" i="158"/>
  <c r="K111" i="158" s="1"/>
  <c r="K123" i="158" s="1"/>
  <c r="K135" i="158" s="1"/>
  <c r="D77" i="158"/>
  <c r="K77" i="158" s="1"/>
  <c r="K89" i="158" s="1"/>
  <c r="K101" i="158" s="1"/>
  <c r="K23" i="158"/>
  <c r="D43" i="146"/>
  <c r="K43" i="146" s="1"/>
  <c r="K55" i="146" s="1"/>
  <c r="K67" i="146" s="1"/>
  <c r="K23" i="146"/>
  <c r="D77" i="146"/>
  <c r="K77" i="146" s="1"/>
  <c r="K89" i="146" s="1"/>
  <c r="K101" i="146" s="1"/>
  <c r="D111" i="146"/>
  <c r="K111" i="146" s="1"/>
  <c r="K123" i="146" s="1"/>
  <c r="K135" i="146" s="1"/>
  <c r="E43" i="150"/>
  <c r="L43" i="150" s="1"/>
  <c r="L55" i="150" s="1"/>
  <c r="L67" i="150" s="1"/>
  <c r="E111" i="150"/>
  <c r="L111" i="150" s="1"/>
  <c r="L123" i="150" s="1"/>
  <c r="L135" i="150" s="1"/>
  <c r="L23" i="150"/>
  <c r="E77" i="150"/>
  <c r="L77" i="150" s="1"/>
  <c r="L89" i="150" s="1"/>
  <c r="L101" i="150" s="1"/>
  <c r="AC118" i="164"/>
  <c r="V118" i="164" s="1"/>
  <c r="L21" i="144"/>
  <c r="AH119" i="122"/>
  <c r="AA119" i="122" s="1"/>
  <c r="H137" i="136"/>
  <c r="Y34" i="164"/>
  <c r="AD35" i="122"/>
  <c r="F68" i="143"/>
  <c r="F69" i="143" s="1"/>
  <c r="M69" i="143"/>
  <c r="M14" i="143"/>
  <c r="AA83" i="164"/>
  <c r="T83" i="164" s="1"/>
  <c r="J21" i="147"/>
  <c r="AF84" i="122"/>
  <c r="E111" i="143"/>
  <c r="L111" i="143" s="1"/>
  <c r="L123" i="143" s="1"/>
  <c r="L135" i="143" s="1"/>
  <c r="E77" i="143"/>
  <c r="L77" i="143" s="1"/>
  <c r="L89" i="143" s="1"/>
  <c r="L101" i="143" s="1"/>
  <c r="L23" i="143"/>
  <c r="E43" i="143"/>
  <c r="L43" i="143" s="1"/>
  <c r="L55" i="143" s="1"/>
  <c r="L67" i="143" s="1"/>
  <c r="E43" i="151"/>
  <c r="L43" i="151" s="1"/>
  <c r="L55" i="151" s="1"/>
  <c r="L67" i="151" s="1"/>
  <c r="E111" i="151"/>
  <c r="L111" i="151" s="1"/>
  <c r="L123" i="151" s="1"/>
  <c r="L135" i="151" s="1"/>
  <c r="E77" i="151"/>
  <c r="L77" i="151" s="1"/>
  <c r="L89" i="151" s="1"/>
  <c r="L101" i="151" s="1"/>
  <c r="L23" i="151"/>
  <c r="E111" i="149"/>
  <c r="L111" i="149" s="1"/>
  <c r="L123" i="149" s="1"/>
  <c r="L135" i="149" s="1"/>
  <c r="E43" i="149"/>
  <c r="L43" i="149" s="1"/>
  <c r="L55" i="149" s="1"/>
  <c r="L67" i="149" s="1"/>
  <c r="E77" i="149"/>
  <c r="L77" i="149" s="1"/>
  <c r="L89" i="149" s="1"/>
  <c r="L101" i="149" s="1"/>
  <c r="L23" i="149"/>
  <c r="AA106" i="164"/>
  <c r="T106" i="164" s="1"/>
  <c r="AF107" i="122"/>
  <c r="Y107" i="122" s="1"/>
  <c r="J21" i="141"/>
  <c r="M103" i="164"/>
  <c r="R104" i="122"/>
  <c r="Z102" i="164"/>
  <c r="S102" i="164" s="1"/>
  <c r="AE103" i="122"/>
  <c r="X103" i="122" s="1"/>
  <c r="I21" i="140"/>
  <c r="R99" i="122"/>
  <c r="M98" i="164"/>
  <c r="R98" i="122"/>
  <c r="Y98" i="122" s="1"/>
  <c r="M97" i="164"/>
  <c r="T97" i="164" s="1"/>
  <c r="AE95" i="122"/>
  <c r="X95" i="122" s="1"/>
  <c r="Z94" i="164"/>
  <c r="S94" i="164" s="1"/>
  <c r="I21" i="138"/>
  <c r="H20" i="123"/>
  <c r="K19" i="163"/>
  <c r="J19" i="163" s="1"/>
  <c r="J20" i="145"/>
  <c r="Z89" i="164"/>
  <c r="S89" i="164" s="1"/>
  <c r="AE90" i="122"/>
  <c r="X90" i="122" s="1"/>
  <c r="I21" i="145"/>
  <c r="L86" i="164"/>
  <c r="Q87" i="122"/>
  <c r="AE70" i="122"/>
  <c r="X70" i="122" s="1"/>
  <c r="Z69" i="164"/>
  <c r="S69" i="164" s="1"/>
  <c r="I21" i="150"/>
  <c r="I69" i="160"/>
  <c r="E11" i="123"/>
  <c r="F29" i="132" s="1"/>
  <c r="F6" i="132" s="1"/>
  <c r="G10" i="163"/>
  <c r="E10" i="163" s="1"/>
  <c r="Z42" i="164"/>
  <c r="S42" i="164" s="1"/>
  <c r="AE43" i="122"/>
  <c r="X43" i="122" s="1"/>
  <c r="I21" i="157"/>
  <c r="M63" i="144"/>
  <c r="D109" i="2"/>
  <c r="C20" i="135" s="1"/>
  <c r="B136" i="142"/>
  <c r="M122" i="47"/>
  <c r="J124" i="47" s="1"/>
  <c r="AB35" i="164"/>
  <c r="U35" i="164" s="1"/>
  <c r="AG36" i="122"/>
  <c r="Z36" i="122" s="1"/>
  <c r="E7" i="163"/>
  <c r="K16" i="138"/>
  <c r="L97" i="149"/>
  <c r="L103" i="149"/>
  <c r="M85" i="149"/>
  <c r="L16" i="149"/>
  <c r="C12" i="131"/>
  <c r="D10" i="52"/>
  <c r="D69" i="153"/>
  <c r="I6" i="123"/>
  <c r="L5" i="163"/>
  <c r="J18" i="160"/>
  <c r="K21" i="152"/>
  <c r="M131" i="143"/>
  <c r="M16" i="143"/>
  <c r="M137" i="143"/>
  <c r="I16" i="160"/>
  <c r="K21" i="148"/>
  <c r="M137" i="152"/>
  <c r="M131" i="152"/>
  <c r="M16" i="152"/>
  <c r="B102" i="147"/>
  <c r="F103" i="147"/>
  <c r="K43" i="96"/>
  <c r="K55" i="96" s="1"/>
  <c r="K67" i="96" s="1"/>
  <c r="G7" i="122"/>
  <c r="B7" i="164"/>
  <c r="F29" i="2"/>
  <c r="M66" i="47"/>
  <c r="G29" i="2" s="1"/>
  <c r="C103" i="160"/>
  <c r="K21" i="154"/>
  <c r="AB53" i="164"/>
  <c r="AG54" i="122"/>
  <c r="C17" i="123"/>
  <c r="D35" i="132" s="1"/>
  <c r="D36" i="134"/>
  <c r="D6" i="134" s="1"/>
  <c r="F34" i="166"/>
  <c r="F4" i="166" s="1"/>
  <c r="D17" i="126"/>
  <c r="K25" i="140"/>
  <c r="K26" i="140" s="1"/>
  <c r="K12" i="140"/>
  <c r="K20" i="140"/>
  <c r="E136" i="154"/>
  <c r="L137" i="154"/>
  <c r="E116" i="160"/>
  <c r="F116" i="154"/>
  <c r="K12" i="153"/>
  <c r="K25" i="153"/>
  <c r="K26" i="153" s="1"/>
  <c r="K20" i="153"/>
  <c r="O103" i="164"/>
  <c r="T104" i="122"/>
  <c r="AI67" i="122"/>
  <c r="AD66" i="164"/>
  <c r="D13" i="163"/>
  <c r="G33" i="134"/>
  <c r="H14" i="113"/>
  <c r="I31" i="166"/>
  <c r="J6" i="143"/>
  <c r="F6" i="153"/>
  <c r="F6" i="150"/>
  <c r="F7" i="146"/>
  <c r="B6" i="146"/>
  <c r="I74" i="146" s="1"/>
  <c r="M69" i="144"/>
  <c r="F18" i="132"/>
  <c r="V6" i="132"/>
  <c r="M9" i="132"/>
  <c r="M6" i="132"/>
  <c r="N16" i="132"/>
  <c r="D14" i="132"/>
  <c r="N19" i="132"/>
  <c r="N9" i="132"/>
  <c r="D7" i="132"/>
  <c r="P16" i="132"/>
  <c r="L14" i="132"/>
  <c r="J6" i="132"/>
  <c r="B7" i="138"/>
  <c r="I108" i="138" s="1"/>
  <c r="J6" i="146"/>
  <c r="J5" i="148"/>
  <c r="M39" i="122"/>
  <c r="H38" i="164"/>
  <c r="B77" i="136"/>
  <c r="I77" i="136" s="1"/>
  <c r="I89" i="136" s="1"/>
  <c r="I101" i="136" s="1"/>
  <c r="B43" i="136"/>
  <c r="I43" i="136" s="1"/>
  <c r="B77" i="150"/>
  <c r="I77" i="150" s="1"/>
  <c r="I89" i="150" s="1"/>
  <c r="I101" i="150" s="1"/>
  <c r="B43" i="150"/>
  <c r="I43" i="150" s="1"/>
  <c r="B77" i="158"/>
  <c r="I77" i="158" s="1"/>
  <c r="I89" i="158" s="1"/>
  <c r="I101" i="158" s="1"/>
  <c r="B43" i="158"/>
  <c r="I43" i="158" s="1"/>
  <c r="B77" i="143"/>
  <c r="I77" i="143" s="1"/>
  <c r="I89" i="143" s="1"/>
  <c r="I101" i="143" s="1"/>
  <c r="B43" i="143"/>
  <c r="I43" i="143" s="1"/>
  <c r="B77" i="142"/>
  <c r="I77" i="142" s="1"/>
  <c r="I89" i="142" s="1"/>
  <c r="I101" i="142" s="1"/>
  <c r="B43" i="142"/>
  <c r="I43" i="142" s="1"/>
  <c r="B77" i="153"/>
  <c r="I77" i="153" s="1"/>
  <c r="I89" i="153" s="1"/>
  <c r="I101" i="153" s="1"/>
  <c r="B43" i="153"/>
  <c r="I43" i="153" s="1"/>
  <c r="B108" i="139"/>
  <c r="B40" i="139"/>
  <c r="B74" i="139"/>
  <c r="F7" i="158"/>
  <c r="J7" i="145"/>
  <c r="F6" i="144"/>
  <c r="F5" i="155"/>
  <c r="B7" i="147"/>
  <c r="I108" i="147" s="1"/>
  <c r="F7" i="143"/>
  <c r="F7" i="149"/>
  <c r="B5" i="138"/>
  <c r="I40" i="138" s="1"/>
  <c r="J5" i="141"/>
  <c r="F7" i="154"/>
  <c r="F7" i="145"/>
  <c r="B6" i="158"/>
  <c r="I74" i="158" s="1"/>
  <c r="B7" i="144"/>
  <c r="I108" i="144" s="1"/>
  <c r="J7" i="153"/>
  <c r="J7" i="140"/>
  <c r="J5" i="147"/>
  <c r="B108" i="147"/>
  <c r="B40" i="147"/>
  <c r="B74" i="147"/>
  <c r="B74" i="141"/>
  <c r="B40" i="141"/>
  <c r="B108" i="141"/>
  <c r="B108" i="154"/>
  <c r="B74" i="154"/>
  <c r="B40" i="154"/>
  <c r="B74" i="158"/>
  <c r="B40" i="158"/>
  <c r="B108" i="158"/>
  <c r="B88" i="60"/>
  <c r="A92" i="60" s="1"/>
  <c r="B86" i="45"/>
  <c r="M10" i="163"/>
  <c r="J11" i="123"/>
  <c r="K29" i="132" s="1"/>
  <c r="K6" i="132" s="1"/>
  <c r="J16" i="160"/>
  <c r="M69" i="136"/>
  <c r="M16" i="136"/>
  <c r="M63" i="136"/>
  <c r="J6" i="152"/>
  <c r="J6" i="151"/>
  <c r="M12" i="141"/>
  <c r="M25" i="141"/>
  <c r="M26" i="141" s="1"/>
  <c r="J26" i="141" s="1"/>
  <c r="B68" i="152"/>
  <c r="E69" i="152"/>
  <c r="L20" i="152"/>
  <c r="B5" i="145"/>
  <c r="I40" i="145" s="1"/>
  <c r="B6" i="138"/>
  <c r="I74" i="138" s="1"/>
  <c r="J6" i="138"/>
  <c r="B6" i="153"/>
  <c r="I74" i="153" s="1"/>
  <c r="F6" i="139"/>
  <c r="B5" i="143"/>
  <c r="I40" i="143" s="1"/>
  <c r="B7" i="154"/>
  <c r="I108" i="154" s="1"/>
  <c r="B6" i="139"/>
  <c r="I74" i="139" s="1"/>
  <c r="F5" i="138"/>
  <c r="F6" i="149"/>
  <c r="F6" i="147"/>
  <c r="J7" i="142"/>
  <c r="J7" i="158"/>
  <c r="J5" i="155"/>
  <c r="B6" i="149"/>
  <c r="I74" i="149" s="1"/>
  <c r="B7" i="148"/>
  <c r="I108" i="148" s="1"/>
  <c r="J5" i="96"/>
  <c r="F7" i="141"/>
  <c r="B5" i="147"/>
  <c r="I40" i="147" s="1"/>
  <c r="B6" i="96"/>
  <c r="B7" i="151"/>
  <c r="I108" i="151" s="1"/>
  <c r="J7" i="156"/>
  <c r="B6" i="140"/>
  <c r="I74" i="140" s="1"/>
  <c r="AB76" i="122"/>
  <c r="U34" i="122"/>
  <c r="P33" i="164"/>
  <c r="E11" i="52"/>
  <c r="D14" i="131"/>
  <c r="L26" i="47"/>
  <c r="E25" i="2"/>
  <c r="K136" i="47"/>
  <c r="L137" i="142"/>
  <c r="L12" i="148"/>
  <c r="L25" i="148"/>
  <c r="L26" i="148" s="1"/>
  <c r="L20" i="148"/>
  <c r="M51" i="153"/>
  <c r="L63" i="153"/>
  <c r="L16" i="153"/>
  <c r="L21" i="155"/>
  <c r="AH50" i="122"/>
  <c r="AA50" i="122" s="1"/>
  <c r="AC49" i="164"/>
  <c r="V49" i="164" s="1"/>
  <c r="L21" i="140"/>
  <c r="M8" i="163"/>
  <c r="J9" i="123"/>
  <c r="K27" i="132" s="1"/>
  <c r="B6" i="141"/>
  <c r="I74" i="141" s="1"/>
  <c r="J6" i="139"/>
  <c r="B5" i="142"/>
  <c r="I40" i="142" s="1"/>
  <c r="J6" i="96"/>
  <c r="L12" i="134"/>
  <c r="H9" i="134"/>
  <c r="E8" i="134"/>
  <c r="Q12" i="134"/>
  <c r="L13" i="134"/>
  <c r="H14" i="134"/>
  <c r="J19" i="134"/>
  <c r="Q19" i="134"/>
  <c r="E20" i="132"/>
  <c r="J20" i="132"/>
  <c r="H20" i="132"/>
  <c r="N15" i="132"/>
  <c r="L18" i="132"/>
  <c r="E9" i="132"/>
  <c r="I18" i="132"/>
  <c r="L19" i="132"/>
  <c r="E11" i="132"/>
  <c r="C137" i="160"/>
  <c r="R36" i="122"/>
  <c r="M35" i="164"/>
  <c r="F108" i="139"/>
  <c r="B7" i="139"/>
  <c r="I108" i="139" s="1"/>
  <c r="F7" i="139"/>
  <c r="J7" i="139"/>
  <c r="B6" i="148"/>
  <c r="I74" i="148" s="1"/>
  <c r="J7" i="149"/>
  <c r="F7" i="157"/>
  <c r="J5" i="158"/>
  <c r="I34" i="164"/>
  <c r="N35" i="122"/>
  <c r="B7" i="165"/>
  <c r="A7" i="55"/>
  <c r="Z75" i="122"/>
  <c r="E26" i="163"/>
  <c r="E103" i="142"/>
  <c r="F102" i="140"/>
  <c r="F103" i="140" s="1"/>
  <c r="M103" i="140"/>
  <c r="M14" i="140"/>
  <c r="B5" i="154"/>
  <c r="I40" i="154" s="1"/>
  <c r="B7" i="150"/>
  <c r="I108" i="150" s="1"/>
  <c r="I18" i="134"/>
  <c r="F7" i="134"/>
  <c r="F23" i="134" s="1"/>
  <c r="D7" i="134"/>
  <c r="H16" i="134"/>
  <c r="Q20" i="134"/>
  <c r="N20" i="134"/>
  <c r="K19" i="134"/>
  <c r="N14" i="134"/>
  <c r="Z34" i="122"/>
  <c r="N22" i="113"/>
  <c r="M33" i="139"/>
  <c r="M34" i="139" s="1"/>
  <c r="J34" i="139" s="1"/>
  <c r="B136" i="141"/>
  <c r="F137" i="141"/>
  <c r="G23" i="2"/>
  <c r="E13" i="132"/>
  <c r="F18" i="2" l="1"/>
  <c r="M125" i="5"/>
  <c r="G18" i="2" s="1"/>
  <c r="C15" i="165"/>
  <c r="H21" i="166"/>
  <c r="M35" i="134"/>
  <c r="G16" i="126"/>
  <c r="S15" i="163"/>
  <c r="O16" i="123"/>
  <c r="P34" i="132" s="1"/>
  <c r="O33" i="166"/>
  <c r="K33" i="166"/>
  <c r="F16" i="126"/>
  <c r="I35" i="134"/>
  <c r="K16" i="123"/>
  <c r="L34" i="132" s="1"/>
  <c r="N15" i="163"/>
  <c r="L46" i="166"/>
  <c r="F48" i="134"/>
  <c r="L20" i="154"/>
  <c r="L12" i="154"/>
  <c r="L25" i="154"/>
  <c r="L26" i="154" s="1"/>
  <c r="J26" i="148"/>
  <c r="M10" i="132"/>
  <c r="B7" i="135"/>
  <c r="B9" i="135"/>
  <c r="Q39" i="166"/>
  <c r="O41" i="134"/>
  <c r="P22" i="113"/>
  <c r="F25" i="2"/>
  <c r="M26" i="47"/>
  <c r="G25" i="2" s="1"/>
  <c r="H107" i="164"/>
  <c r="M108" i="122"/>
  <c r="T62" i="122"/>
  <c r="AA62" i="122" s="1"/>
  <c r="O61" i="164"/>
  <c r="V61" i="164" s="1"/>
  <c r="I105" i="164"/>
  <c r="N106" i="122"/>
  <c r="M40" i="122"/>
  <c r="H39" i="164"/>
  <c r="B111" i="153"/>
  <c r="I111" i="153" s="1"/>
  <c r="I123" i="153" s="1"/>
  <c r="I135" i="153" s="1"/>
  <c r="I55" i="153"/>
  <c r="I67" i="153" s="1"/>
  <c r="I55" i="143"/>
  <c r="I67" i="143" s="1"/>
  <c r="B111" i="143"/>
  <c r="I111" i="143" s="1"/>
  <c r="I123" i="143" s="1"/>
  <c r="I135" i="143" s="1"/>
  <c r="B111" i="150"/>
  <c r="I111" i="150" s="1"/>
  <c r="I123" i="150" s="1"/>
  <c r="I135" i="150" s="1"/>
  <c r="I55" i="150"/>
  <c r="I67" i="150" s="1"/>
  <c r="M88" i="122"/>
  <c r="H87" i="164"/>
  <c r="N12" i="123"/>
  <c r="O30" i="132" s="1"/>
  <c r="R11" i="163"/>
  <c r="F23" i="113"/>
  <c r="K33" i="140"/>
  <c r="K34" i="140" s="1"/>
  <c r="AD63" i="164"/>
  <c r="W63" i="164" s="1"/>
  <c r="AI64" i="122"/>
  <c r="AB64" i="122" s="1"/>
  <c r="O73" i="164"/>
  <c r="V73" i="164" s="1"/>
  <c r="T74" i="122"/>
  <c r="AA74" i="122" s="1"/>
  <c r="K12" i="157"/>
  <c r="K25" i="157"/>
  <c r="K26" i="157" s="1"/>
  <c r="K20" i="157"/>
  <c r="T20" i="123"/>
  <c r="U38" i="132" s="1"/>
  <c r="Z19" i="163"/>
  <c r="Y19" i="163" s="1"/>
  <c r="P110" i="164"/>
  <c r="U111" i="122"/>
  <c r="M51" i="122"/>
  <c r="H50" i="164"/>
  <c r="AI68" i="122"/>
  <c r="AD67" i="164"/>
  <c r="M21" i="151"/>
  <c r="N118" i="122"/>
  <c r="I117" i="164"/>
  <c r="N111" i="122"/>
  <c r="I110" i="164"/>
  <c r="M137" i="146"/>
  <c r="M131" i="146"/>
  <c r="A22" i="55"/>
  <c r="A35" i="55"/>
  <c r="AC59" i="164"/>
  <c r="V59" i="164" s="1"/>
  <c r="AH60" i="122"/>
  <c r="L48" i="134"/>
  <c r="L23" i="134"/>
  <c r="AB94" i="164"/>
  <c r="U94" i="164" s="1"/>
  <c r="AG95" i="122"/>
  <c r="Z95" i="122" s="1"/>
  <c r="O7" i="123"/>
  <c r="P25" i="132" s="1"/>
  <c r="M26" i="134"/>
  <c r="S6" i="163"/>
  <c r="O24" i="166"/>
  <c r="G7" i="126"/>
  <c r="N84" i="122"/>
  <c r="I83" i="164"/>
  <c r="B102" i="140"/>
  <c r="D6" i="126"/>
  <c r="D28" i="126" s="1"/>
  <c r="C6" i="123"/>
  <c r="F23" i="166"/>
  <c r="F11" i="166" s="1"/>
  <c r="D25" i="134"/>
  <c r="D13" i="134" s="1"/>
  <c r="D48" i="134" s="1"/>
  <c r="C28" i="113"/>
  <c r="C18" i="131" s="1"/>
  <c r="B5" i="135" s="1"/>
  <c r="AB34" i="164"/>
  <c r="AG35" i="122"/>
  <c r="K103" i="160"/>
  <c r="K21" i="136"/>
  <c r="M48" i="122"/>
  <c r="H47" i="164"/>
  <c r="M66" i="122"/>
  <c r="H65" i="164"/>
  <c r="N58" i="122"/>
  <c r="I57" i="164"/>
  <c r="M24" i="132"/>
  <c r="M13" i="132" s="1"/>
  <c r="B111" i="154"/>
  <c r="I111" i="154" s="1"/>
  <c r="I123" i="154" s="1"/>
  <c r="I135" i="154" s="1"/>
  <c r="I55" i="154"/>
  <c r="I67" i="154" s="1"/>
  <c r="P19" i="162"/>
  <c r="X19" i="162"/>
  <c r="Z60" i="122"/>
  <c r="J26" i="142"/>
  <c r="P14" i="163"/>
  <c r="O14" i="163" s="1"/>
  <c r="L15" i="123"/>
  <c r="M33" i="132" s="1"/>
  <c r="E68" i="145"/>
  <c r="E69" i="145" s="1"/>
  <c r="F48" i="145"/>
  <c r="L14" i="145"/>
  <c r="L69" i="145"/>
  <c r="T98" i="164"/>
  <c r="L24" i="123"/>
  <c r="M42" i="132" s="1"/>
  <c r="P23" i="163"/>
  <c r="O23" i="163" s="1"/>
  <c r="K20" i="141"/>
  <c r="AD118" i="164"/>
  <c r="W118" i="164" s="1"/>
  <c r="AI119" i="122"/>
  <c r="AB119" i="122" s="1"/>
  <c r="M96" i="122"/>
  <c r="H95" i="164"/>
  <c r="U70" i="164"/>
  <c r="U80" i="122"/>
  <c r="P79" i="164"/>
  <c r="M69" i="154"/>
  <c r="F68" i="154"/>
  <c r="I46" i="134"/>
  <c r="F27" i="126"/>
  <c r="N26" i="163"/>
  <c r="K27" i="123"/>
  <c r="L45" i="132" s="1"/>
  <c r="K44" i="166"/>
  <c r="AA39" i="122"/>
  <c r="J158" i="160"/>
  <c r="J170" i="160" s="1"/>
  <c r="C146" i="160"/>
  <c r="R22" i="132"/>
  <c r="M107" i="122"/>
  <c r="H106" i="164"/>
  <c r="I55" i="138"/>
  <c r="I67" i="138" s="1"/>
  <c r="B111" i="138"/>
  <c r="I111" i="138" s="1"/>
  <c r="I123" i="138" s="1"/>
  <c r="I135" i="138" s="1"/>
  <c r="AA82" i="122"/>
  <c r="S60" i="122"/>
  <c r="N59" i="164"/>
  <c r="U103" i="164"/>
  <c r="M20" i="163"/>
  <c r="J21" i="123"/>
  <c r="K39" i="132" s="1"/>
  <c r="F22" i="123"/>
  <c r="G40" i="132" s="1"/>
  <c r="H21" i="163"/>
  <c r="F43" i="142"/>
  <c r="M43" i="142" s="1"/>
  <c r="M55" i="142" s="1"/>
  <c r="M67" i="142" s="1"/>
  <c r="F77" i="142"/>
  <c r="M77" i="142" s="1"/>
  <c r="M89" i="142" s="1"/>
  <c r="M101" i="142" s="1"/>
  <c r="F111" i="142"/>
  <c r="M111" i="142" s="1"/>
  <c r="M123" i="142" s="1"/>
  <c r="M135" i="142" s="1"/>
  <c r="M23" i="142"/>
  <c r="F43" i="156"/>
  <c r="M43" i="156" s="1"/>
  <c r="M55" i="156" s="1"/>
  <c r="M67" i="156" s="1"/>
  <c r="F77" i="156"/>
  <c r="M77" i="156" s="1"/>
  <c r="M89" i="156" s="1"/>
  <c r="M101" i="156" s="1"/>
  <c r="M23" i="156"/>
  <c r="F111" i="156"/>
  <c r="M111" i="156" s="1"/>
  <c r="M123" i="156" s="1"/>
  <c r="M135" i="156" s="1"/>
  <c r="M23" i="157"/>
  <c r="F77" i="157"/>
  <c r="M77" i="157" s="1"/>
  <c r="M89" i="157" s="1"/>
  <c r="M101" i="157" s="1"/>
  <c r="F111" i="157"/>
  <c r="M111" i="157" s="1"/>
  <c r="M123" i="157" s="1"/>
  <c r="M135" i="157" s="1"/>
  <c r="F43" i="157"/>
  <c r="M43" i="157" s="1"/>
  <c r="M55" i="157" s="1"/>
  <c r="M67" i="157" s="1"/>
  <c r="F111" i="158"/>
  <c r="M111" i="158" s="1"/>
  <c r="M123" i="158" s="1"/>
  <c r="M135" i="158" s="1"/>
  <c r="F77" i="158"/>
  <c r="M77" i="158" s="1"/>
  <c r="M89" i="158" s="1"/>
  <c r="M101" i="158" s="1"/>
  <c r="F43" i="158"/>
  <c r="M43" i="158" s="1"/>
  <c r="M55" i="158" s="1"/>
  <c r="M67" i="158" s="1"/>
  <c r="M23" i="158"/>
  <c r="F43" i="96"/>
  <c r="M23" i="96"/>
  <c r="F111" i="160"/>
  <c r="M111" i="160" s="1"/>
  <c r="M123" i="160" s="1"/>
  <c r="M135" i="160" s="1"/>
  <c r="M23" i="160"/>
  <c r="F77" i="160"/>
  <c r="M77" i="160" s="1"/>
  <c r="M89" i="160" s="1"/>
  <c r="M101" i="160" s="1"/>
  <c r="F43" i="160"/>
  <c r="M43" i="160" s="1"/>
  <c r="M55" i="160" s="1"/>
  <c r="M67" i="160" s="1"/>
  <c r="F111" i="141"/>
  <c r="M111" i="141" s="1"/>
  <c r="M123" i="141" s="1"/>
  <c r="M135" i="141" s="1"/>
  <c r="F43" i="141"/>
  <c r="M43" i="141" s="1"/>
  <c r="M55" i="141" s="1"/>
  <c r="M67" i="141" s="1"/>
  <c r="M23" i="141"/>
  <c r="F77" i="141"/>
  <c r="M77" i="141" s="1"/>
  <c r="M89" i="141" s="1"/>
  <c r="M101" i="141" s="1"/>
  <c r="M131" i="144"/>
  <c r="M137" i="144"/>
  <c r="M21" i="144" s="1"/>
  <c r="P73" i="164"/>
  <c r="U74" i="122"/>
  <c r="U108" i="122"/>
  <c r="AB108" i="122" s="1"/>
  <c r="P107" i="164"/>
  <c r="B102" i="142"/>
  <c r="A31" i="55"/>
  <c r="A20" i="55"/>
  <c r="I37" i="164"/>
  <c r="N38" i="122"/>
  <c r="AH112" i="122"/>
  <c r="AA112" i="122" s="1"/>
  <c r="AC111" i="164"/>
  <c r="V111" i="164" s="1"/>
  <c r="H93" i="164"/>
  <c r="M94" i="122"/>
  <c r="L5" i="162"/>
  <c r="H70" i="164"/>
  <c r="M71" i="122"/>
  <c r="AB67" i="122"/>
  <c r="M16" i="144"/>
  <c r="M20" i="143"/>
  <c r="M25" i="143"/>
  <c r="M26" i="143" s="1"/>
  <c r="J26" i="143" s="1"/>
  <c r="M12" i="143"/>
  <c r="N79" i="122"/>
  <c r="I78" i="164"/>
  <c r="M6" i="163"/>
  <c r="J7" i="123"/>
  <c r="K25" i="132" s="1"/>
  <c r="K7" i="132" s="1"/>
  <c r="L6" i="162" s="1"/>
  <c r="N110" i="122"/>
  <c r="I109" i="164"/>
  <c r="B111" i="140"/>
  <c r="I111" i="140" s="1"/>
  <c r="I123" i="140" s="1"/>
  <c r="I135" i="140" s="1"/>
  <c r="I55" i="140"/>
  <c r="I67" i="140" s="1"/>
  <c r="I73" i="164"/>
  <c r="N74" i="122"/>
  <c r="T60" i="122"/>
  <c r="O59" i="164"/>
  <c r="AC97" i="164"/>
  <c r="V97" i="164" s="1"/>
  <c r="L21" i="139"/>
  <c r="AH98" i="122"/>
  <c r="AA98" i="122" s="1"/>
  <c r="E137" i="145"/>
  <c r="B136" i="145"/>
  <c r="D137" i="147"/>
  <c r="I102" i="164"/>
  <c r="N103" i="122"/>
  <c r="M16" i="5"/>
  <c r="G7" i="2" s="1"/>
  <c r="F7" i="2"/>
  <c r="H17" i="163"/>
  <c r="F18" i="123"/>
  <c r="G36" i="132" s="1"/>
  <c r="G6" i="132" s="1"/>
  <c r="F15" i="123"/>
  <c r="G33" i="132" s="1"/>
  <c r="G10" i="132" s="1"/>
  <c r="H9" i="162" s="1"/>
  <c r="H14" i="163"/>
  <c r="S4" i="163"/>
  <c r="X4" i="163"/>
  <c r="I4" i="163"/>
  <c r="D4" i="163"/>
  <c r="O102" i="164"/>
  <c r="V102" i="164" s="1"/>
  <c r="T103" i="122"/>
  <c r="AA103" i="122" s="1"/>
  <c r="I90" i="164"/>
  <c r="N91" i="122"/>
  <c r="N108" i="122"/>
  <c r="I107" i="164"/>
  <c r="N43" i="122"/>
  <c r="I42" i="164"/>
  <c r="N51" i="122"/>
  <c r="I50" i="164"/>
  <c r="O5" i="163"/>
  <c r="I55" i="144"/>
  <c r="I67" i="144" s="1"/>
  <c r="B111" i="144"/>
  <c r="I111" i="144" s="1"/>
  <c r="I123" i="144" s="1"/>
  <c r="I135" i="144" s="1"/>
  <c r="H19" i="162"/>
  <c r="J14" i="113"/>
  <c r="L33" i="151"/>
  <c r="L34" i="151" s="1"/>
  <c r="W25" i="163"/>
  <c r="R26" i="123"/>
  <c r="S44" i="132" s="1"/>
  <c r="AC78" i="164"/>
  <c r="V78" i="164" s="1"/>
  <c r="L21" i="148"/>
  <c r="AH79" i="122"/>
  <c r="AA79" i="122" s="1"/>
  <c r="D15" i="163"/>
  <c r="G35" i="134"/>
  <c r="I33" i="166"/>
  <c r="K33" i="142"/>
  <c r="K34" i="142" s="1"/>
  <c r="F25" i="113"/>
  <c r="AB89" i="164"/>
  <c r="AG90" i="122"/>
  <c r="K21" i="145"/>
  <c r="L63" i="141"/>
  <c r="L16" i="141"/>
  <c r="L69" i="141"/>
  <c r="M51" i="141"/>
  <c r="AD38" i="164"/>
  <c r="AI39" i="122"/>
  <c r="P24" i="163"/>
  <c r="O24" i="163" s="1"/>
  <c r="L25" i="123"/>
  <c r="M43" i="132" s="1"/>
  <c r="Z8" i="163"/>
  <c r="Y8" i="163" s="1"/>
  <c r="T9" i="123"/>
  <c r="U27" i="132" s="1"/>
  <c r="V37" i="132"/>
  <c r="V9" i="132" s="1"/>
  <c r="V22" i="132" s="1"/>
  <c r="U28" i="123"/>
  <c r="H6" i="52" s="1"/>
  <c r="R23" i="123"/>
  <c r="S41" i="132" s="1"/>
  <c r="W22" i="163"/>
  <c r="B111" i="160"/>
  <c r="I111" i="160" s="1"/>
  <c r="I123" i="160" s="1"/>
  <c r="I135" i="160" s="1"/>
  <c r="I55" i="160"/>
  <c r="I67" i="160" s="1"/>
  <c r="B111" i="148"/>
  <c r="I111" i="148" s="1"/>
  <c r="I123" i="148" s="1"/>
  <c r="I135" i="148" s="1"/>
  <c r="I55" i="148"/>
  <c r="I67" i="148" s="1"/>
  <c r="R12" i="163"/>
  <c r="N13" i="123"/>
  <c r="O31" i="132" s="1"/>
  <c r="D20" i="126"/>
  <c r="D39" i="134"/>
  <c r="D9" i="134" s="1"/>
  <c r="F37" i="166"/>
  <c r="F7" i="166" s="1"/>
  <c r="F21" i="166" s="1"/>
  <c r="C20" i="123"/>
  <c r="D38" i="132" s="1"/>
  <c r="D9" i="132" s="1"/>
  <c r="M24" i="163"/>
  <c r="J25" i="123"/>
  <c r="K43" i="132" s="1"/>
  <c r="K38" i="160"/>
  <c r="J38" i="150"/>
  <c r="M112" i="122"/>
  <c r="H111" i="164"/>
  <c r="B111" i="139"/>
  <c r="I111" i="139" s="1"/>
  <c r="I123" i="139" s="1"/>
  <c r="I135" i="139" s="1"/>
  <c r="I55" i="139"/>
  <c r="I67" i="139" s="1"/>
  <c r="D136" i="160"/>
  <c r="H23" i="134"/>
  <c r="H48" i="134"/>
  <c r="M32" i="134"/>
  <c r="G13" i="126"/>
  <c r="O13" i="123"/>
  <c r="P31" i="132" s="1"/>
  <c r="O30" i="166"/>
  <c r="S12" i="163"/>
  <c r="S54" i="164"/>
  <c r="AD102" i="164"/>
  <c r="AI103" i="122"/>
  <c r="M21" i="140"/>
  <c r="N76" i="122"/>
  <c r="I75" i="164"/>
  <c r="I98" i="164"/>
  <c r="N99" i="122"/>
  <c r="P12" i="123"/>
  <c r="Q30" i="132" s="1"/>
  <c r="U11" i="163"/>
  <c r="T11" i="163" s="1"/>
  <c r="H82" i="164"/>
  <c r="M83" i="122"/>
  <c r="I94" i="164"/>
  <c r="N95" i="122"/>
  <c r="N24" i="113"/>
  <c r="M33" i="141"/>
  <c r="M34" i="141" s="1"/>
  <c r="J34" i="141" s="1"/>
  <c r="I59" i="164"/>
  <c r="N60" i="122"/>
  <c r="M56" i="122"/>
  <c r="H55" i="164"/>
  <c r="M116" i="122"/>
  <c r="H115" i="164"/>
  <c r="I91" i="164"/>
  <c r="N92" i="122"/>
  <c r="N87" i="122"/>
  <c r="I86" i="164"/>
  <c r="N115" i="122"/>
  <c r="I114" i="164"/>
  <c r="F136" i="154"/>
  <c r="M137" i="154"/>
  <c r="F116" i="160"/>
  <c r="N23" i="123"/>
  <c r="O41" i="132" s="1"/>
  <c r="R22" i="163"/>
  <c r="F46" i="166"/>
  <c r="AI116" i="122"/>
  <c r="AB116" i="122" s="1"/>
  <c r="AD115" i="164"/>
  <c r="W115" i="164" s="1"/>
  <c r="N57" i="164"/>
  <c r="S58" i="122"/>
  <c r="M97" i="149"/>
  <c r="M16" i="149"/>
  <c r="M103" i="149"/>
  <c r="F27" i="163"/>
  <c r="I21" i="160"/>
  <c r="I172" i="160"/>
  <c r="P113" i="164"/>
  <c r="U114" i="122"/>
  <c r="B68" i="149"/>
  <c r="AH107" i="122"/>
  <c r="AA107" i="122" s="1"/>
  <c r="AC106" i="164"/>
  <c r="V106" i="164" s="1"/>
  <c r="J30" i="155"/>
  <c r="AB54" i="164"/>
  <c r="AG55" i="122"/>
  <c r="M11" i="163"/>
  <c r="J12" i="123"/>
  <c r="K30" i="132" s="1"/>
  <c r="K10" i="132" s="1"/>
  <c r="L9" i="162" s="1"/>
  <c r="P46" i="166"/>
  <c r="P21" i="166"/>
  <c r="F82" i="157"/>
  <c r="E102" i="157"/>
  <c r="E103" i="157" s="1"/>
  <c r="L103" i="157"/>
  <c r="L14" i="157"/>
  <c r="M12" i="142"/>
  <c r="M25" i="142"/>
  <c r="M26" i="142" s="1"/>
  <c r="T35" i="164"/>
  <c r="M25" i="151"/>
  <c r="M26" i="151" s="1"/>
  <c r="J26" i="151" s="1"/>
  <c r="M12" i="151"/>
  <c r="M20" i="151"/>
  <c r="I101" i="164"/>
  <c r="N102" i="122"/>
  <c r="N116" i="122"/>
  <c r="I115" i="164"/>
  <c r="I55" i="152"/>
  <c r="I67" i="152" s="1"/>
  <c r="B111" i="152"/>
  <c r="I111" i="152" s="1"/>
  <c r="I123" i="152" s="1"/>
  <c r="I135" i="152" s="1"/>
  <c r="S104" i="122"/>
  <c r="N103" i="164"/>
  <c r="T19" i="162"/>
  <c r="M137" i="145"/>
  <c r="F136" i="145"/>
  <c r="F137" i="145" s="1"/>
  <c r="S86" i="164"/>
  <c r="AG84" i="122"/>
  <c r="K21" i="147"/>
  <c r="AB83" i="164"/>
  <c r="P19" i="123"/>
  <c r="Q37" i="132" s="1"/>
  <c r="Q9" i="132" s="1"/>
  <c r="U18" i="163"/>
  <c r="T18" i="163" s="1"/>
  <c r="M51" i="158"/>
  <c r="L16" i="158"/>
  <c r="L63" i="158"/>
  <c r="L63" i="160" s="1"/>
  <c r="L69" i="158"/>
  <c r="L51" i="160"/>
  <c r="I43" i="134"/>
  <c r="K41" i="166"/>
  <c r="F24" i="126"/>
  <c r="N23" i="163"/>
  <c r="K24" i="123"/>
  <c r="L42" i="132" s="1"/>
  <c r="Z58" i="122"/>
  <c r="H119" i="164"/>
  <c r="M120" i="122"/>
  <c r="B111" i="146"/>
  <c r="I111" i="146" s="1"/>
  <c r="I123" i="146" s="1"/>
  <c r="I135" i="146" s="1"/>
  <c r="I55" i="146"/>
  <c r="I67" i="146" s="1"/>
  <c r="E21" i="2"/>
  <c r="E109" i="2" s="1"/>
  <c r="D20" i="135" s="1"/>
  <c r="E36" i="132"/>
  <c r="E6" i="132" s="1"/>
  <c r="E22" i="132" s="1"/>
  <c r="D28" i="123"/>
  <c r="M85" i="138"/>
  <c r="L97" i="138"/>
  <c r="L103" i="138"/>
  <c r="L16" i="138"/>
  <c r="E25" i="134"/>
  <c r="E13" i="134" s="1"/>
  <c r="G23" i="166"/>
  <c r="G11" i="166" s="1"/>
  <c r="D28" i="113"/>
  <c r="D18" i="131" s="1"/>
  <c r="G6" i="123"/>
  <c r="E6" i="126"/>
  <c r="W107" i="164"/>
  <c r="L33" i="142"/>
  <c r="L34" i="142" s="1"/>
  <c r="J25" i="113"/>
  <c r="A18" i="55"/>
  <c r="A29" i="55"/>
  <c r="J23" i="134"/>
  <c r="J48" i="134"/>
  <c r="P48" i="134"/>
  <c r="P23" i="134"/>
  <c r="M63" i="122"/>
  <c r="H62" i="164"/>
  <c r="K20" i="150"/>
  <c r="K34" i="134"/>
  <c r="M32" i="166"/>
  <c r="M80" i="122"/>
  <c r="H79" i="164"/>
  <c r="N119" i="122"/>
  <c r="I118" i="164"/>
  <c r="P61" i="164"/>
  <c r="U62" i="122"/>
  <c r="I55" i="149"/>
  <c r="I67" i="149" s="1"/>
  <c r="B111" i="149"/>
  <c r="I111" i="149" s="1"/>
  <c r="I123" i="149" s="1"/>
  <c r="I135" i="149" s="1"/>
  <c r="B111" i="151"/>
  <c r="I111" i="151" s="1"/>
  <c r="I123" i="151" s="1"/>
  <c r="I135" i="151" s="1"/>
  <c r="I55" i="151"/>
  <c r="I67" i="151" s="1"/>
  <c r="H66" i="164"/>
  <c r="M67" i="122"/>
  <c r="R47" i="132"/>
  <c r="M114" i="122"/>
  <c r="H113" i="164"/>
  <c r="T11" i="123"/>
  <c r="U29" i="132" s="1"/>
  <c r="Z10" i="163"/>
  <c r="Y10" i="163" s="1"/>
  <c r="S54" i="122"/>
  <c r="Z54" i="122" s="1"/>
  <c r="N53" i="164"/>
  <c r="U53" i="164" s="1"/>
  <c r="P8" i="123"/>
  <c r="Q26" i="132" s="1"/>
  <c r="U7" i="163"/>
  <c r="T7" i="163" s="1"/>
  <c r="D3" i="165"/>
  <c r="G3" i="165" s="1"/>
  <c r="E4" i="55"/>
  <c r="Y34" i="122"/>
  <c r="M14" i="153"/>
  <c r="M69" i="153"/>
  <c r="F68" i="153"/>
  <c r="F69" i="153" s="1"/>
  <c r="F16" i="2"/>
  <c r="M105" i="5"/>
  <c r="G16" i="2" s="1"/>
  <c r="U16" i="163"/>
  <c r="T16" i="163" s="1"/>
  <c r="P17" i="123"/>
  <c r="Q35" i="132" s="1"/>
  <c r="Q6" i="132" s="1"/>
  <c r="M45" i="5"/>
  <c r="G10" i="2" s="1"/>
  <c r="F10" i="2"/>
  <c r="K20" i="142"/>
  <c r="L16" i="150"/>
  <c r="L97" i="150"/>
  <c r="M85" i="150"/>
  <c r="L85" i="160"/>
  <c r="L103" i="150"/>
  <c r="D103" i="146"/>
  <c r="K12" i="145"/>
  <c r="K25" i="145"/>
  <c r="K26" i="145" s="1"/>
  <c r="K20" i="145"/>
  <c r="Y99" i="122"/>
  <c r="J23" i="163"/>
  <c r="B68" i="143"/>
  <c r="F32" i="2"/>
  <c r="M96" i="47"/>
  <c r="G32" i="2" s="1"/>
  <c r="AD46" i="164"/>
  <c r="W46" i="164" s="1"/>
  <c r="AI47" i="122"/>
  <c r="AB47" i="122" s="1"/>
  <c r="E68" i="156"/>
  <c r="L14" i="156"/>
  <c r="L69" i="156"/>
  <c r="F48" i="156"/>
  <c r="E48" i="160"/>
  <c r="J27" i="123"/>
  <c r="K45" i="132" s="1"/>
  <c r="M26" i="163"/>
  <c r="M25" i="150"/>
  <c r="M26" i="150" s="1"/>
  <c r="J26" i="150" s="1"/>
  <c r="M12" i="150"/>
  <c r="AI80" i="122"/>
  <c r="AB80" i="122" s="1"/>
  <c r="AD79" i="164"/>
  <c r="W79" i="164" s="1"/>
  <c r="P111" i="164"/>
  <c r="U112" i="122"/>
  <c r="M68" i="122"/>
  <c r="H67" i="164"/>
  <c r="H83" i="164"/>
  <c r="M84" i="122"/>
  <c r="AH54" i="122"/>
  <c r="AC53" i="164"/>
  <c r="V53" i="164" s="1"/>
  <c r="J166" i="160"/>
  <c r="E23" i="126"/>
  <c r="G40" i="166"/>
  <c r="G23" i="123"/>
  <c r="H41" i="132" s="1"/>
  <c r="E42" i="134"/>
  <c r="V38" i="164"/>
  <c r="AD49" i="164"/>
  <c r="M21" i="155"/>
  <c r="AI50" i="122"/>
  <c r="B102" i="150"/>
  <c r="H105" i="164"/>
  <c r="M106" i="122"/>
  <c r="M58" i="122"/>
  <c r="H57" i="164"/>
  <c r="B111" i="157"/>
  <c r="I111" i="157" s="1"/>
  <c r="I123" i="157" s="1"/>
  <c r="I135" i="157" s="1"/>
  <c r="I55" i="157"/>
  <c r="I67" i="157" s="1"/>
  <c r="V103" i="164"/>
  <c r="B136" i="153"/>
  <c r="N55" i="164"/>
  <c r="U55" i="164" s="1"/>
  <c r="D137" i="160"/>
  <c r="S56" i="122"/>
  <c r="Q27" i="163"/>
  <c r="T107" i="164"/>
  <c r="F77" i="151"/>
  <c r="M77" i="151" s="1"/>
  <c r="M89" i="151" s="1"/>
  <c r="M101" i="151" s="1"/>
  <c r="F111" i="151"/>
  <c r="M111" i="151" s="1"/>
  <c r="M123" i="151" s="1"/>
  <c r="M135" i="151" s="1"/>
  <c r="F43" i="151"/>
  <c r="M43" i="151" s="1"/>
  <c r="M55" i="151" s="1"/>
  <c r="M67" i="151" s="1"/>
  <c r="M23" i="151"/>
  <c r="F77" i="153"/>
  <c r="M77" i="153" s="1"/>
  <c r="M89" i="153" s="1"/>
  <c r="M101" i="153" s="1"/>
  <c r="F111" i="153"/>
  <c r="M111" i="153" s="1"/>
  <c r="M123" i="153" s="1"/>
  <c r="M135" i="153" s="1"/>
  <c r="M23" i="153"/>
  <c r="F43" i="153"/>
  <c r="M43" i="153" s="1"/>
  <c r="M55" i="153" s="1"/>
  <c r="M67" i="153" s="1"/>
  <c r="F43" i="145"/>
  <c r="M43" i="145" s="1"/>
  <c r="M55" i="145" s="1"/>
  <c r="M67" i="145" s="1"/>
  <c r="F111" i="145"/>
  <c r="M111" i="145" s="1"/>
  <c r="M123" i="145" s="1"/>
  <c r="M135" i="145" s="1"/>
  <c r="F77" i="145"/>
  <c r="M77" i="145" s="1"/>
  <c r="M89" i="145" s="1"/>
  <c r="M101" i="145" s="1"/>
  <c r="M23" i="145"/>
  <c r="F111" i="149"/>
  <c r="M111" i="149" s="1"/>
  <c r="M123" i="149" s="1"/>
  <c r="M135" i="149" s="1"/>
  <c r="F77" i="149"/>
  <c r="M77" i="149" s="1"/>
  <c r="M89" i="149" s="1"/>
  <c r="M101" i="149" s="1"/>
  <c r="M23" i="149"/>
  <c r="F43" i="149"/>
  <c r="M43" i="149" s="1"/>
  <c r="M55" i="149" s="1"/>
  <c r="M67" i="149" s="1"/>
  <c r="F43" i="154"/>
  <c r="M43" i="154" s="1"/>
  <c r="M55" i="154" s="1"/>
  <c r="M67" i="154" s="1"/>
  <c r="M23" i="154"/>
  <c r="F77" i="154"/>
  <c r="M77" i="154" s="1"/>
  <c r="M89" i="154" s="1"/>
  <c r="M101" i="154" s="1"/>
  <c r="F111" i="154"/>
  <c r="M111" i="154" s="1"/>
  <c r="M123" i="154" s="1"/>
  <c r="M135" i="154" s="1"/>
  <c r="AC119" i="164"/>
  <c r="V119" i="164" s="1"/>
  <c r="AH120" i="122"/>
  <c r="AA120" i="122" s="1"/>
  <c r="AI74" i="122"/>
  <c r="AB74" i="122" s="1"/>
  <c r="M21" i="149"/>
  <c r="AD73" i="164"/>
  <c r="W73" i="164" s="1"/>
  <c r="U103" i="122"/>
  <c r="P102" i="164"/>
  <c r="J17" i="113"/>
  <c r="L33" i="148"/>
  <c r="L34" i="148" s="1"/>
  <c r="N48" i="122"/>
  <c r="I47" i="164"/>
  <c r="I49" i="164"/>
  <c r="N50" i="122"/>
  <c r="H74" i="164"/>
  <c r="M75" i="122"/>
  <c r="D23" i="134"/>
  <c r="P82" i="164"/>
  <c r="W82" i="164" s="1"/>
  <c r="U83" i="122"/>
  <c r="Z25" i="163"/>
  <c r="Y25" i="163" s="1"/>
  <c r="T26" i="123"/>
  <c r="U44" i="132" s="1"/>
  <c r="J5" i="163"/>
  <c r="J27" i="163" s="1"/>
  <c r="L27" i="163"/>
  <c r="AC74" i="164"/>
  <c r="V74" i="164" s="1"/>
  <c r="L21" i="149"/>
  <c r="AH75" i="122"/>
  <c r="AA75" i="122" s="1"/>
  <c r="E27" i="163"/>
  <c r="J20" i="123"/>
  <c r="K38" i="132" s="1"/>
  <c r="K9" i="132" s="1"/>
  <c r="L8" i="162" s="1"/>
  <c r="M19" i="163"/>
  <c r="F82" i="154"/>
  <c r="M14" i="154" s="1"/>
  <c r="E102" i="154"/>
  <c r="E103" i="154" s="1"/>
  <c r="L103" i="154"/>
  <c r="G12" i="123"/>
  <c r="H30" i="132" s="1"/>
  <c r="H10" i="132" s="1"/>
  <c r="E31" i="134"/>
  <c r="E10" i="134" s="1"/>
  <c r="E12" i="126"/>
  <c r="G29" i="166"/>
  <c r="G8" i="166" s="1"/>
  <c r="G21" i="166" s="1"/>
  <c r="H94" i="164"/>
  <c r="M95" i="122"/>
  <c r="N88" i="122"/>
  <c r="I87" i="164"/>
  <c r="M102" i="122"/>
  <c r="H101" i="164"/>
  <c r="M63" i="139"/>
  <c r="M16" i="139"/>
  <c r="M69" i="139"/>
  <c r="H23" i="163"/>
  <c r="F24" i="123"/>
  <c r="G42" i="132" s="1"/>
  <c r="E136" i="147"/>
  <c r="E137" i="147" s="1"/>
  <c r="L137" i="147"/>
  <c r="F116" i="147"/>
  <c r="L14" i="147"/>
  <c r="Q24" i="132"/>
  <c r="Q13" i="132" s="1"/>
  <c r="H54" i="164"/>
  <c r="M55" i="122"/>
  <c r="H73" i="164"/>
  <c r="M74" i="122"/>
  <c r="N94" i="122"/>
  <c r="I93" i="164"/>
  <c r="I85" i="164"/>
  <c r="N86" i="122"/>
  <c r="U4" i="163"/>
  <c r="Z4" i="163"/>
  <c r="F4" i="163"/>
  <c r="K4" i="163"/>
  <c r="H5" i="123"/>
  <c r="P5" i="123"/>
  <c r="M5" i="132"/>
  <c r="T5" i="123"/>
  <c r="D5" i="123"/>
  <c r="N4" i="162"/>
  <c r="M33" i="144"/>
  <c r="M34" i="144" s="1"/>
  <c r="J34" i="144" s="1"/>
  <c r="N27" i="113"/>
  <c r="G27" i="126"/>
  <c r="O44" i="166"/>
  <c r="M46" i="134"/>
  <c r="O27" i="123"/>
  <c r="P45" i="132" s="1"/>
  <c r="S26" i="163"/>
  <c r="L6" i="5"/>
  <c r="K156" i="5"/>
  <c r="E5" i="131" s="1"/>
  <c r="D16" i="135" s="1"/>
  <c r="AA34" i="122"/>
  <c r="F15" i="113"/>
  <c r="H15" i="113" s="1"/>
  <c r="K33" i="150"/>
  <c r="K34" i="150" s="1"/>
  <c r="M111" i="122"/>
  <c r="H110" i="164"/>
  <c r="H109" i="164"/>
  <c r="M110" i="122"/>
  <c r="M12" i="152"/>
  <c r="M20" i="152"/>
  <c r="M25" i="152"/>
  <c r="M26" i="152" s="1"/>
  <c r="M87" i="122"/>
  <c r="H86" i="164"/>
  <c r="R14" i="123"/>
  <c r="S32" i="132" s="1"/>
  <c r="W13" i="163"/>
  <c r="G16" i="122"/>
  <c r="G24" i="122"/>
  <c r="T33" i="122" s="1"/>
  <c r="L21" i="153"/>
  <c r="AH58" i="122"/>
  <c r="AA58" i="122" s="1"/>
  <c r="AC57" i="164"/>
  <c r="P27" i="123"/>
  <c r="Q45" i="132" s="1"/>
  <c r="U26" i="163"/>
  <c r="T26" i="163" s="1"/>
  <c r="L20" i="144"/>
  <c r="E102" i="146"/>
  <c r="E103" i="146" s="1"/>
  <c r="L103" i="146"/>
  <c r="F82" i="146"/>
  <c r="L14" i="146"/>
  <c r="K158" i="160"/>
  <c r="K170" i="160" s="1"/>
  <c r="D146" i="160"/>
  <c r="M25" i="158"/>
  <c r="M26" i="158" s="1"/>
  <c r="J26" i="158" s="1"/>
  <c r="M12" i="158"/>
  <c r="M51" i="142"/>
  <c r="L69" i="142"/>
  <c r="L63" i="142"/>
  <c r="L16" i="142"/>
  <c r="K25" i="156"/>
  <c r="K26" i="156" s="1"/>
  <c r="K20" i="156"/>
  <c r="K12" i="156"/>
  <c r="D69" i="156"/>
  <c r="D68" i="160"/>
  <c r="U71" i="122"/>
  <c r="P70" i="164"/>
  <c r="H102" i="164"/>
  <c r="M103" i="122"/>
  <c r="B111" i="147"/>
  <c r="I111" i="147" s="1"/>
  <c r="I123" i="147" s="1"/>
  <c r="I135" i="147" s="1"/>
  <c r="I55" i="147"/>
  <c r="I67" i="147" s="1"/>
  <c r="B111" i="155"/>
  <c r="I111" i="155" s="1"/>
  <c r="I123" i="155" s="1"/>
  <c r="I135" i="155" s="1"/>
  <c r="I55" i="155"/>
  <c r="I67" i="155" s="1"/>
  <c r="H69" i="164"/>
  <c r="M70" i="122"/>
  <c r="AD81" i="164"/>
  <c r="AI82" i="122"/>
  <c r="O85" i="164"/>
  <c r="V85" i="164" s="1"/>
  <c r="T86" i="122"/>
  <c r="AA86" i="122" s="1"/>
  <c r="J26" i="152"/>
  <c r="H19" i="163"/>
  <c r="F20" i="123"/>
  <c r="G38" i="132" s="1"/>
  <c r="F19" i="123"/>
  <c r="G37" i="132" s="1"/>
  <c r="G9" i="132" s="1"/>
  <c r="H8" i="162" s="1"/>
  <c r="H18" i="163"/>
  <c r="M20" i="155"/>
  <c r="M12" i="155"/>
  <c r="M25" i="155"/>
  <c r="M26" i="155" s="1"/>
  <c r="J26" i="155" s="1"/>
  <c r="I97" i="164"/>
  <c r="N98" i="122"/>
  <c r="M91" i="122"/>
  <c r="H90" i="164"/>
  <c r="Y108" i="122"/>
  <c r="J38" i="154"/>
  <c r="L38" i="160"/>
  <c r="N100" i="122"/>
  <c r="I99" i="164"/>
  <c r="M63" i="153"/>
  <c r="M16" i="153"/>
  <c r="N40" i="122"/>
  <c r="I39" i="164"/>
  <c r="H98" i="164"/>
  <c r="M99" i="122"/>
  <c r="I66" i="164"/>
  <c r="N67" i="122"/>
  <c r="Z5" i="163"/>
  <c r="T6" i="123"/>
  <c r="N82" i="122"/>
  <c r="I81" i="164"/>
  <c r="M50" i="122"/>
  <c r="H49" i="164"/>
  <c r="N13" i="163"/>
  <c r="F14" i="126"/>
  <c r="K14" i="123"/>
  <c r="L32" i="132" s="1"/>
  <c r="I33" i="134"/>
  <c r="K31" i="166"/>
  <c r="AH56" i="122"/>
  <c r="AC55" i="164"/>
  <c r="B23" i="164"/>
  <c r="N32" i="164" s="1"/>
  <c r="B15" i="164"/>
  <c r="J24" i="132"/>
  <c r="J13" i="132" s="1"/>
  <c r="J47" i="132" s="1"/>
  <c r="I28" i="123"/>
  <c r="D16" i="131"/>
  <c r="C8" i="135"/>
  <c r="F21" i="126"/>
  <c r="N20" i="163"/>
  <c r="I40" i="134"/>
  <c r="K38" i="166"/>
  <c r="K21" i="123"/>
  <c r="L39" i="132" s="1"/>
  <c r="M97" i="141"/>
  <c r="M103" i="141"/>
  <c r="O15" i="123"/>
  <c r="P33" i="132" s="1"/>
  <c r="G15" i="126"/>
  <c r="M34" i="134"/>
  <c r="S14" i="163"/>
  <c r="O32" i="166"/>
  <c r="K20" i="154"/>
  <c r="K12" i="154"/>
  <c r="K25" i="154"/>
  <c r="K26" i="154" s="1"/>
  <c r="AG72" i="122"/>
  <c r="Z72" i="122" s="1"/>
  <c r="AB71" i="164"/>
  <c r="U71" i="164" s="1"/>
  <c r="AB42" i="164"/>
  <c r="AG43" i="122"/>
  <c r="J30" i="158"/>
  <c r="L30" i="160"/>
  <c r="J30" i="160" s="1"/>
  <c r="D31" i="55"/>
  <c r="D15" i="55"/>
  <c r="L21" i="166"/>
  <c r="F137" i="151"/>
  <c r="B136" i="151"/>
  <c r="I71" i="164"/>
  <c r="N72" i="122"/>
  <c r="N80" i="122"/>
  <c r="I79" i="164"/>
  <c r="I61" i="164"/>
  <c r="N62" i="122"/>
  <c r="AB37" i="164"/>
  <c r="U37" i="164" s="1"/>
  <c r="AG38" i="122"/>
  <c r="Z38" i="122" s="1"/>
  <c r="K21" i="158"/>
  <c r="K69" i="160"/>
  <c r="N4" i="166"/>
  <c r="T5" i="163"/>
  <c r="V110" i="164"/>
  <c r="N107" i="122"/>
  <c r="I106" i="164"/>
  <c r="AA80" i="122"/>
  <c r="H71" i="164"/>
  <c r="M72" i="122"/>
  <c r="K35" i="134"/>
  <c r="M33" i="166"/>
  <c r="O40" i="134"/>
  <c r="Q38" i="166"/>
  <c r="P21" i="113"/>
  <c r="G27" i="163"/>
  <c r="M97" i="139"/>
  <c r="M103" i="139"/>
  <c r="J6" i="123"/>
  <c r="J20" i="160"/>
  <c r="M5" i="163"/>
  <c r="N54" i="122"/>
  <c r="I53" i="164"/>
  <c r="D103" i="136"/>
  <c r="D102" i="160"/>
  <c r="K12" i="136"/>
  <c r="K25" i="136"/>
  <c r="K20" i="136"/>
  <c r="K14" i="160"/>
  <c r="B136" i="148"/>
  <c r="M27" i="166"/>
  <c r="K29" i="134"/>
  <c r="H97" i="164"/>
  <c r="M98" i="122"/>
  <c r="H63" i="164"/>
  <c r="M64" i="122"/>
  <c r="M52" i="122"/>
  <c r="H51" i="164"/>
  <c r="M47" i="132"/>
  <c r="H103" i="164"/>
  <c r="M104" i="122"/>
  <c r="U59" i="164"/>
  <c r="L21" i="157"/>
  <c r="AC41" i="164"/>
  <c r="V41" i="164" s="1"/>
  <c r="AH42" i="122"/>
  <c r="AA42" i="122" s="1"/>
  <c r="J172" i="160"/>
  <c r="J21" i="160"/>
  <c r="O57" i="164"/>
  <c r="T58" i="122"/>
  <c r="M86" i="47"/>
  <c r="G31" i="2" s="1"/>
  <c r="G36" i="2" s="1"/>
  <c r="F31" i="2"/>
  <c r="N16" i="123"/>
  <c r="O34" i="132" s="1"/>
  <c r="R15" i="163"/>
  <c r="K21" i="138"/>
  <c r="B8" i="135"/>
  <c r="AG87" i="122"/>
  <c r="AB86" i="164"/>
  <c r="K21" i="146"/>
  <c r="M21" i="163"/>
  <c r="J22" i="123"/>
  <c r="K40" i="132" s="1"/>
  <c r="D42" i="134"/>
  <c r="F40" i="166"/>
  <c r="C23" i="123"/>
  <c r="D41" i="132" s="1"/>
  <c r="D23" i="126"/>
  <c r="L10" i="113"/>
  <c r="J10" i="123"/>
  <c r="K28" i="132" s="1"/>
  <c r="M9" i="163"/>
  <c r="R28" i="132"/>
  <c r="Q28" i="123"/>
  <c r="G6" i="52" s="1"/>
  <c r="H89" i="164"/>
  <c r="M90" i="122"/>
  <c r="M25" i="148"/>
  <c r="M26" i="148" s="1"/>
  <c r="M12" i="148"/>
  <c r="I74" i="164"/>
  <c r="N75" i="122"/>
  <c r="N52" i="122"/>
  <c r="I51" i="164"/>
  <c r="N55" i="122"/>
  <c r="I54" i="164"/>
  <c r="F69" i="155"/>
  <c r="B68" i="155"/>
  <c r="L19" i="162"/>
  <c r="P66" i="164"/>
  <c r="W66" i="164" s="1"/>
  <c r="U67" i="122"/>
  <c r="M23" i="138"/>
  <c r="F43" i="138"/>
  <c r="M43" i="138" s="1"/>
  <c r="M55" i="138" s="1"/>
  <c r="M67" i="138" s="1"/>
  <c r="F77" i="138"/>
  <c r="M77" i="138" s="1"/>
  <c r="M89" i="138" s="1"/>
  <c r="M101" i="138" s="1"/>
  <c r="F111" i="138"/>
  <c r="M111" i="138" s="1"/>
  <c r="M123" i="138" s="1"/>
  <c r="M135" i="138" s="1"/>
  <c r="F111" i="143"/>
  <c r="M111" i="143" s="1"/>
  <c r="M123" i="143" s="1"/>
  <c r="M135" i="143" s="1"/>
  <c r="F77" i="143"/>
  <c r="M77" i="143" s="1"/>
  <c r="M89" i="143" s="1"/>
  <c r="M101" i="143" s="1"/>
  <c r="F43" i="143"/>
  <c r="M43" i="143" s="1"/>
  <c r="M55" i="143" s="1"/>
  <c r="M67" i="143" s="1"/>
  <c r="M23" i="143"/>
  <c r="M5" i="49"/>
  <c r="M5" i="47"/>
  <c r="N41" i="61"/>
  <c r="N26" i="61"/>
  <c r="N4" i="107"/>
  <c r="N18" i="107" s="1"/>
  <c r="M5" i="5"/>
  <c r="N11" i="61"/>
  <c r="N28" i="107"/>
  <c r="F5" i="106"/>
  <c r="N56" i="61"/>
  <c r="N5" i="61"/>
  <c r="F111" i="147"/>
  <c r="M111" i="147" s="1"/>
  <c r="M123" i="147" s="1"/>
  <c r="M135" i="147" s="1"/>
  <c r="F43" i="147"/>
  <c r="M43" i="147" s="1"/>
  <c r="M55" i="147" s="1"/>
  <c r="M67" i="147" s="1"/>
  <c r="M23" i="147"/>
  <c r="F77" i="147"/>
  <c r="M77" i="147" s="1"/>
  <c r="M89" i="147" s="1"/>
  <c r="M101" i="147" s="1"/>
  <c r="U3" i="162"/>
  <c r="T3" i="132"/>
  <c r="M23" i="139"/>
  <c r="F77" i="139"/>
  <c r="M77" i="139" s="1"/>
  <c r="M89" i="139" s="1"/>
  <c r="M101" i="139" s="1"/>
  <c r="F111" i="139"/>
  <c r="M111" i="139" s="1"/>
  <c r="M123" i="139" s="1"/>
  <c r="M135" i="139" s="1"/>
  <c r="F43" i="139"/>
  <c r="M43" i="139" s="1"/>
  <c r="M55" i="139" s="1"/>
  <c r="M67" i="139" s="1"/>
  <c r="F77" i="140"/>
  <c r="M77" i="140" s="1"/>
  <c r="M89" i="140" s="1"/>
  <c r="M101" i="140" s="1"/>
  <c r="M23" i="140"/>
  <c r="F43" i="140"/>
  <c r="M43" i="140" s="1"/>
  <c r="M55" i="140" s="1"/>
  <c r="M67" i="140" s="1"/>
  <c r="F111" i="140"/>
  <c r="M111" i="140" s="1"/>
  <c r="M123" i="140" s="1"/>
  <c r="M135" i="140" s="1"/>
  <c r="F43" i="144"/>
  <c r="M43" i="144" s="1"/>
  <c r="M55" i="144" s="1"/>
  <c r="M67" i="144" s="1"/>
  <c r="M23" i="144"/>
  <c r="F111" i="144"/>
  <c r="M111" i="144" s="1"/>
  <c r="M123" i="144" s="1"/>
  <c r="M135" i="144" s="1"/>
  <c r="F77" i="144"/>
  <c r="M77" i="144" s="1"/>
  <c r="M89" i="144" s="1"/>
  <c r="M101" i="144" s="1"/>
  <c r="M25" i="140"/>
  <c r="M26" i="140" s="1"/>
  <c r="J26" i="140" s="1"/>
  <c r="M12" i="140"/>
  <c r="M20" i="140"/>
  <c r="T111" i="122"/>
  <c r="AA111" i="122" s="1"/>
  <c r="O110" i="164"/>
  <c r="H43" i="164"/>
  <c r="M44" i="122"/>
  <c r="M100" i="122"/>
  <c r="H99" i="164"/>
  <c r="R17" i="123"/>
  <c r="S35" i="132" s="1"/>
  <c r="W16" i="163"/>
  <c r="E6" i="131"/>
  <c r="F9" i="52"/>
  <c r="F12" i="52" s="1"/>
  <c r="I111" i="164"/>
  <c r="N112" i="122"/>
  <c r="W12" i="163"/>
  <c r="R13" i="123"/>
  <c r="S31" i="132" s="1"/>
  <c r="I62" i="164"/>
  <c r="N63" i="122"/>
  <c r="AI34" i="122"/>
  <c r="AD33" i="164"/>
  <c r="W33" i="164" s="1"/>
  <c r="I103" i="164"/>
  <c r="N104" i="122"/>
  <c r="M92" i="122"/>
  <c r="H91" i="164"/>
  <c r="M76" i="122"/>
  <c r="H75" i="164"/>
  <c r="H118" i="164"/>
  <c r="M119" i="122"/>
  <c r="I55" i="142"/>
  <c r="I67" i="142" s="1"/>
  <c r="B111" i="142"/>
  <c r="I111" i="142" s="1"/>
  <c r="I123" i="142" s="1"/>
  <c r="I135" i="142" s="1"/>
  <c r="B111" i="158"/>
  <c r="I111" i="158" s="1"/>
  <c r="I123" i="158" s="1"/>
  <c r="I135" i="158" s="1"/>
  <c r="I55" i="158"/>
  <c r="I67" i="158" s="1"/>
  <c r="I55" i="136"/>
  <c r="I67" i="136" s="1"/>
  <c r="B111" i="136"/>
  <c r="I111" i="136" s="1"/>
  <c r="I123" i="136" s="1"/>
  <c r="I135" i="136" s="1"/>
  <c r="I77" i="164"/>
  <c r="N78" i="122"/>
  <c r="AI118" i="122"/>
  <c r="AB118" i="122" s="1"/>
  <c r="AD117" i="164"/>
  <c r="W117" i="164" s="1"/>
  <c r="M59" i="122"/>
  <c r="H58" i="164"/>
  <c r="F12" i="113"/>
  <c r="K33" i="153"/>
  <c r="K34" i="153" s="1"/>
  <c r="E136" i="160"/>
  <c r="E137" i="154"/>
  <c r="K27" i="163"/>
  <c r="G15" i="122"/>
  <c r="G23" i="122"/>
  <c r="S33" i="122" s="1"/>
  <c r="T13" i="123"/>
  <c r="U31" i="132" s="1"/>
  <c r="Z12" i="163"/>
  <c r="Y12" i="163" s="1"/>
  <c r="B68" i="153"/>
  <c r="P16" i="123"/>
  <c r="Q34" i="132" s="1"/>
  <c r="U15" i="163"/>
  <c r="T15" i="163" s="1"/>
  <c r="L20" i="149"/>
  <c r="P20" i="163"/>
  <c r="O20" i="163" s="1"/>
  <c r="K20" i="138"/>
  <c r="L21" i="123"/>
  <c r="M39" i="132" s="1"/>
  <c r="K137" i="160"/>
  <c r="I38" i="132"/>
  <c r="I9" i="132" s="1"/>
  <c r="H28" i="123"/>
  <c r="Y84" i="122"/>
  <c r="AD113" i="164"/>
  <c r="M21" i="143"/>
  <c r="AI114" i="122"/>
  <c r="AB114" i="122" s="1"/>
  <c r="Y35" i="164"/>
  <c r="AD36" i="122"/>
  <c r="E12" i="52"/>
  <c r="D103" i="154"/>
  <c r="L131" i="150"/>
  <c r="L131" i="160" s="1"/>
  <c r="M119" i="150"/>
  <c r="L137" i="150"/>
  <c r="L119" i="160"/>
  <c r="N23" i="134"/>
  <c r="N48" i="134"/>
  <c r="D103" i="157"/>
  <c r="AD110" i="164"/>
  <c r="AI111" i="122"/>
  <c r="AB111" i="122" s="1"/>
  <c r="E7" i="126"/>
  <c r="G24" i="166"/>
  <c r="G5" i="166" s="1"/>
  <c r="G46" i="166" s="1"/>
  <c r="G7" i="123"/>
  <c r="H25" i="132" s="1"/>
  <c r="H7" i="132" s="1"/>
  <c r="E26" i="134"/>
  <c r="E7" i="134" s="1"/>
  <c r="S34" i="164"/>
  <c r="I113" i="164"/>
  <c r="N114" i="122"/>
  <c r="AD90" i="164"/>
  <c r="W90" i="164" s="1"/>
  <c r="AI91" i="122"/>
  <c r="AB91" i="122" s="1"/>
  <c r="AC87" i="164"/>
  <c r="V87" i="164" s="1"/>
  <c r="AH88" i="122"/>
  <c r="AA88" i="122" s="1"/>
  <c r="H77" i="164"/>
  <c r="M78" i="122"/>
  <c r="F136" i="153"/>
  <c r="F137" i="153" s="1"/>
  <c r="M137" i="153"/>
  <c r="U21" i="163"/>
  <c r="T21" i="163" s="1"/>
  <c r="P22" i="123"/>
  <c r="Q40" i="132" s="1"/>
  <c r="L20" i="139"/>
  <c r="AH92" i="122"/>
  <c r="AC91" i="164"/>
  <c r="X87" i="122"/>
  <c r="K12" i="147"/>
  <c r="K25" i="147"/>
  <c r="K26" i="147" s="1"/>
  <c r="K20" i="147"/>
  <c r="M16" i="146"/>
  <c r="M97" i="146"/>
  <c r="P6" i="163"/>
  <c r="O6" i="163" s="1"/>
  <c r="L7" i="123"/>
  <c r="M25" i="132" s="1"/>
  <c r="M7" i="132" s="1"/>
  <c r="M22" i="132" s="1"/>
  <c r="K20" i="158"/>
  <c r="F38" i="2"/>
  <c r="F41" i="2" s="1"/>
  <c r="M6" i="49"/>
  <c r="L36" i="49"/>
  <c r="F7" i="131" s="1"/>
  <c r="J38" i="140"/>
  <c r="M38" i="160"/>
  <c r="I65" i="164"/>
  <c r="N66" i="122"/>
  <c r="U57" i="164"/>
  <c r="V79" i="164"/>
  <c r="N68" i="122"/>
  <c r="I67" i="164"/>
  <c r="I82" i="164"/>
  <c r="N83" i="122"/>
  <c r="B111" i="145"/>
  <c r="I111" i="145" s="1"/>
  <c r="I123" i="145" s="1"/>
  <c r="I135" i="145" s="1"/>
  <c r="I55" i="145"/>
  <c r="I67" i="145" s="1"/>
  <c r="F26" i="132"/>
  <c r="F7" i="132" s="1"/>
  <c r="F22" i="132" s="1"/>
  <c r="E28" i="123"/>
  <c r="AH99" i="122"/>
  <c r="AA99" i="122" s="1"/>
  <c r="AC98" i="164"/>
  <c r="V98" i="164" s="1"/>
  <c r="M4" i="162"/>
  <c r="S5" i="123"/>
  <c r="L5" i="132"/>
  <c r="O5" i="123"/>
  <c r="C5" i="123"/>
  <c r="G5" i="123"/>
  <c r="H5" i="163"/>
  <c r="F6" i="123"/>
  <c r="I20" i="160"/>
  <c r="L103" i="136"/>
  <c r="E82" i="160"/>
  <c r="F82" i="136"/>
  <c r="E102" i="136"/>
  <c r="L14" i="136"/>
  <c r="R46" i="166"/>
  <c r="O79" i="164"/>
  <c r="T80" i="122"/>
  <c r="I63" i="164"/>
  <c r="N64" i="122"/>
  <c r="N90" i="122"/>
  <c r="I89" i="164"/>
  <c r="I58" i="164"/>
  <c r="N59" i="122"/>
  <c r="M82" i="122"/>
  <c r="H81" i="164"/>
  <c r="M118" i="122"/>
  <c r="H117" i="164"/>
  <c r="AI62" i="122"/>
  <c r="M21" i="152"/>
  <c r="AD61" i="164"/>
  <c r="W61" i="164" s="1"/>
  <c r="H114" i="164"/>
  <c r="M115" i="122"/>
  <c r="I55" i="156"/>
  <c r="I67" i="156" s="1"/>
  <c r="B111" i="156"/>
  <c r="I111" i="156" s="1"/>
  <c r="I123" i="156" s="1"/>
  <c r="I135" i="156" s="1"/>
  <c r="H61" i="164"/>
  <c r="M62" i="122"/>
  <c r="I47" i="132"/>
  <c r="I22" i="132"/>
  <c r="H59" i="164"/>
  <c r="M60" i="122"/>
  <c r="AI48" i="122"/>
  <c r="AB48" i="122" s="1"/>
  <c r="AD47" i="164"/>
  <c r="W47" i="164" s="1"/>
  <c r="Z56" i="122"/>
  <c r="M69" i="157"/>
  <c r="M16" i="157"/>
  <c r="M63" i="157"/>
  <c r="AB83" i="122"/>
  <c r="B24" i="164"/>
  <c r="O32" i="164" s="1"/>
  <c r="B16" i="164"/>
  <c r="L12" i="153"/>
  <c r="L20" i="153"/>
  <c r="L25" i="153"/>
  <c r="L26" i="153" s="1"/>
  <c r="M97" i="148"/>
  <c r="M103" i="148"/>
  <c r="M16" i="148"/>
  <c r="M20" i="148" s="1"/>
  <c r="D12" i="52"/>
  <c r="D14" i="52" s="1"/>
  <c r="K25" i="146"/>
  <c r="K26" i="146" s="1"/>
  <c r="K12" i="146"/>
  <c r="K20" i="146"/>
  <c r="D69" i="145"/>
  <c r="H20" i="163"/>
  <c r="F21" i="123"/>
  <c r="G39" i="132" s="1"/>
  <c r="E22" i="126"/>
  <c r="G22" i="123"/>
  <c r="H40" i="132" s="1"/>
  <c r="E41" i="134"/>
  <c r="G39" i="166"/>
  <c r="H22" i="163"/>
  <c r="F23" i="123"/>
  <c r="G41" i="132" s="1"/>
  <c r="AB105" i="164"/>
  <c r="U105" i="164" s="1"/>
  <c r="AG106" i="122"/>
  <c r="Z106" i="122" s="1"/>
  <c r="K21" i="141"/>
  <c r="J24" i="123"/>
  <c r="K42" i="132" s="1"/>
  <c r="M23" i="163"/>
  <c r="O113" i="164"/>
  <c r="V113" i="164" s="1"/>
  <c r="T114" i="122"/>
  <c r="AA114" i="122" s="1"/>
  <c r="F103" i="158"/>
  <c r="B102" i="158"/>
  <c r="AB109" i="164"/>
  <c r="U109" i="164" s="1"/>
  <c r="AG110" i="122"/>
  <c r="Z110" i="122" s="1"/>
  <c r="K21" i="142"/>
  <c r="F26" i="126"/>
  <c r="K43" i="166"/>
  <c r="K26" i="123"/>
  <c r="L44" i="132" s="1"/>
  <c r="I45" i="134"/>
  <c r="N25" i="163"/>
  <c r="J8" i="166"/>
  <c r="J46" i="166" s="1"/>
  <c r="AG46" i="122"/>
  <c r="K21" i="156"/>
  <c r="AB45" i="164"/>
  <c r="X47" i="122"/>
  <c r="G27" i="166"/>
  <c r="E10" i="126"/>
  <c r="G10" i="123"/>
  <c r="H28" i="132" s="1"/>
  <c r="E29" i="134"/>
  <c r="T9" i="163"/>
  <c r="V27" i="163"/>
  <c r="J23" i="113"/>
  <c r="L33" i="140"/>
  <c r="L34" i="140" s="1"/>
  <c r="H85" i="164"/>
  <c r="M86" i="122"/>
  <c r="AI112" i="122"/>
  <c r="AD111" i="164"/>
  <c r="W111" i="164" s="1"/>
  <c r="P119" i="164"/>
  <c r="U120" i="122"/>
  <c r="F69" i="147"/>
  <c r="B68" i="147"/>
  <c r="T54" i="122"/>
  <c r="O53" i="164"/>
  <c r="K33" i="152"/>
  <c r="K34" i="152" s="1"/>
  <c r="F13" i="113"/>
  <c r="J23" i="123"/>
  <c r="K41" i="132" s="1"/>
  <c r="M22" i="163"/>
  <c r="M54" i="122"/>
  <c r="H53" i="164"/>
  <c r="H78" i="164"/>
  <c r="M79" i="122"/>
  <c r="I69" i="164"/>
  <c r="N70" i="122"/>
  <c r="N70" i="164"/>
  <c r="S71" i="122"/>
  <c r="Z71" i="122" s="1"/>
  <c r="I119" i="164"/>
  <c r="N120" i="122"/>
  <c r="E23" i="134"/>
  <c r="E48" i="134"/>
  <c r="B111" i="141"/>
  <c r="I111" i="141" s="1"/>
  <c r="I123" i="141" s="1"/>
  <c r="I135" i="141" s="1"/>
  <c r="I55" i="141"/>
  <c r="I67" i="141" s="1"/>
  <c r="V81" i="164"/>
  <c r="B136" i="154"/>
  <c r="Z104" i="122"/>
  <c r="M28" i="123"/>
  <c r="F6" i="52" s="1"/>
  <c r="N24" i="132"/>
  <c r="N13" i="132" s="1"/>
  <c r="N47" i="132" s="1"/>
  <c r="M23" i="150"/>
  <c r="F77" i="150"/>
  <c r="M77" i="150" s="1"/>
  <c r="M89" i="150" s="1"/>
  <c r="M101" i="150" s="1"/>
  <c r="F111" i="150"/>
  <c r="M111" i="150" s="1"/>
  <c r="M123" i="150" s="1"/>
  <c r="M135" i="150" s="1"/>
  <c r="F43" i="150"/>
  <c r="M43" i="150" s="1"/>
  <c r="M55" i="150" s="1"/>
  <c r="M67" i="150" s="1"/>
  <c r="F111" i="146"/>
  <c r="M111" i="146" s="1"/>
  <c r="M123" i="146" s="1"/>
  <c r="M135" i="146" s="1"/>
  <c r="F77" i="146"/>
  <c r="M77" i="146" s="1"/>
  <c r="M89" i="146" s="1"/>
  <c r="M101" i="146" s="1"/>
  <c r="F43" i="146"/>
  <c r="M43" i="146" s="1"/>
  <c r="M55" i="146" s="1"/>
  <c r="M67" i="146" s="1"/>
  <c r="M23" i="146"/>
  <c r="F77" i="136"/>
  <c r="M77" i="136" s="1"/>
  <c r="M89" i="136" s="1"/>
  <c r="M101" i="136" s="1"/>
  <c r="F111" i="136"/>
  <c r="M111" i="136" s="1"/>
  <c r="M123" i="136" s="1"/>
  <c r="M135" i="136" s="1"/>
  <c r="M23" i="136"/>
  <c r="F43" i="136"/>
  <c r="M43" i="136" s="1"/>
  <c r="M55" i="136" s="1"/>
  <c r="M67" i="136" s="1"/>
  <c r="F111" i="148"/>
  <c r="M111" i="148" s="1"/>
  <c r="M123" i="148" s="1"/>
  <c r="M135" i="148" s="1"/>
  <c r="M23" i="148"/>
  <c r="F43" i="148"/>
  <c r="M43" i="148" s="1"/>
  <c r="M55" i="148" s="1"/>
  <c r="M67" i="148" s="1"/>
  <c r="F77" i="148"/>
  <c r="M77" i="148" s="1"/>
  <c r="M89" i="148" s="1"/>
  <c r="M101" i="148" s="1"/>
  <c r="F77" i="152"/>
  <c r="M77" i="152" s="1"/>
  <c r="M89" i="152" s="1"/>
  <c r="M101" i="152" s="1"/>
  <c r="F111" i="152"/>
  <c r="M111" i="152" s="1"/>
  <c r="M123" i="152" s="1"/>
  <c r="M135" i="152" s="1"/>
  <c r="F43" i="152"/>
  <c r="M43" i="152" s="1"/>
  <c r="M55" i="152" s="1"/>
  <c r="M67" i="152" s="1"/>
  <c r="M23" i="152"/>
  <c r="F111" i="155"/>
  <c r="M111" i="155" s="1"/>
  <c r="M123" i="155" s="1"/>
  <c r="M135" i="155" s="1"/>
  <c r="F77" i="155"/>
  <c r="M77" i="155" s="1"/>
  <c r="M89" i="155" s="1"/>
  <c r="M101" i="155" s="1"/>
  <c r="M23" i="155"/>
  <c r="F43" i="155"/>
  <c r="M43" i="155" s="1"/>
  <c r="M55" i="155" s="1"/>
  <c r="M67" i="155" s="1"/>
  <c r="M25" i="149"/>
  <c r="M26" i="149" s="1"/>
  <c r="J26" i="149" s="1"/>
  <c r="M12" i="149"/>
  <c r="L136" i="47"/>
  <c r="C5" i="135" l="1"/>
  <c r="AB122" i="164"/>
  <c r="F15" i="126"/>
  <c r="I34" i="134"/>
  <c r="K32" i="166"/>
  <c r="N14" i="163"/>
  <c r="K15" i="123"/>
  <c r="L33" i="132" s="1"/>
  <c r="O121" i="164"/>
  <c r="U123" i="122"/>
  <c r="I9" i="122" s="1"/>
  <c r="D9" i="164" s="1"/>
  <c r="N122" i="164"/>
  <c r="AH123" i="122"/>
  <c r="I24" i="122" s="1"/>
  <c r="D24" i="164" s="1"/>
  <c r="V17" i="123"/>
  <c r="W35" i="132" s="1"/>
  <c r="AB16" i="163"/>
  <c r="M20" i="154"/>
  <c r="M12" i="154"/>
  <c r="M25" i="154"/>
  <c r="M26" i="154" s="1"/>
  <c r="H5" i="162"/>
  <c r="F6" i="131"/>
  <c r="G9" i="52"/>
  <c r="G12" i="52" s="1"/>
  <c r="N7" i="123"/>
  <c r="O25" i="132" s="1"/>
  <c r="R6" i="163"/>
  <c r="AH72" i="122"/>
  <c r="AA72" i="122" s="1"/>
  <c r="AC71" i="164"/>
  <c r="V71" i="164" s="1"/>
  <c r="N21" i="123"/>
  <c r="O39" i="132" s="1"/>
  <c r="R20" i="163"/>
  <c r="Z33" i="122"/>
  <c r="AG33" i="122"/>
  <c r="U50" i="122"/>
  <c r="P49" i="164"/>
  <c r="W49" i="164" s="1"/>
  <c r="K26" i="136"/>
  <c r="K25" i="160"/>
  <c r="X122" i="122"/>
  <c r="H13" i="122" s="1"/>
  <c r="X123" i="122"/>
  <c r="I13" i="122" s="1"/>
  <c r="D13" i="164" s="1"/>
  <c r="S123" i="122"/>
  <c r="I7" i="122" s="1"/>
  <c r="D7" i="164" s="1"/>
  <c r="U68" i="122"/>
  <c r="P67" i="164"/>
  <c r="F102" i="146"/>
  <c r="M103" i="146"/>
  <c r="M14" i="146"/>
  <c r="N13" i="113"/>
  <c r="M33" i="152"/>
  <c r="M34" i="152" s="1"/>
  <c r="J34" i="152" s="1"/>
  <c r="V4" i="162"/>
  <c r="U5" i="132"/>
  <c r="M33" i="150"/>
  <c r="M34" i="150" s="1"/>
  <c r="N15" i="113"/>
  <c r="P15" i="113" s="1"/>
  <c r="M16" i="150"/>
  <c r="M97" i="150"/>
  <c r="M103" i="150"/>
  <c r="M85" i="160"/>
  <c r="M12" i="153"/>
  <c r="M25" i="153"/>
  <c r="M26" i="153" s="1"/>
  <c r="J26" i="153" s="1"/>
  <c r="M20" i="153"/>
  <c r="N22" i="132"/>
  <c r="AH38" i="122"/>
  <c r="AA38" i="122" s="1"/>
  <c r="L21" i="158"/>
  <c r="AC37" i="164"/>
  <c r="V37" i="164" s="1"/>
  <c r="L69" i="160"/>
  <c r="M33" i="142"/>
  <c r="M34" i="142" s="1"/>
  <c r="N25" i="113"/>
  <c r="M136" i="47"/>
  <c r="B146" i="160"/>
  <c r="I158" i="160"/>
  <c r="I170" i="160" s="1"/>
  <c r="J34" i="151"/>
  <c r="V47" i="132"/>
  <c r="F146" i="160"/>
  <c r="M158" i="160"/>
  <c r="M170" i="160" s="1"/>
  <c r="M21" i="154"/>
  <c r="AI54" i="122"/>
  <c r="AD53" i="164"/>
  <c r="O89" i="164"/>
  <c r="T90" i="122"/>
  <c r="U121" i="164"/>
  <c r="AD122" i="164"/>
  <c r="Z122" i="164"/>
  <c r="N16" i="113"/>
  <c r="P16" i="113" s="1"/>
  <c r="M33" i="149"/>
  <c r="M34" i="149" s="1"/>
  <c r="J34" i="149" s="1"/>
  <c r="U82" i="122"/>
  <c r="P81" i="164"/>
  <c r="W81" i="164" s="1"/>
  <c r="AB112" i="122"/>
  <c r="R18" i="163"/>
  <c r="N19" i="123"/>
  <c r="O37" i="132" s="1"/>
  <c r="L14" i="160"/>
  <c r="L12" i="136"/>
  <c r="L25" i="136"/>
  <c r="L20" i="136"/>
  <c r="AH35" i="122"/>
  <c r="AC34" i="164"/>
  <c r="L103" i="160"/>
  <c r="L21" i="136"/>
  <c r="P5" i="132"/>
  <c r="Q4" i="162"/>
  <c r="R17" i="163"/>
  <c r="N18" i="123"/>
  <c r="O36" i="132" s="1"/>
  <c r="V91" i="164"/>
  <c r="V23" i="123"/>
  <c r="W41" i="132" s="1"/>
  <c r="AB22" i="163"/>
  <c r="G10" i="126"/>
  <c r="M29" i="134"/>
  <c r="O10" i="123"/>
  <c r="P28" i="132" s="1"/>
  <c r="S9" i="163"/>
  <c r="O27" i="166"/>
  <c r="K33" i="136"/>
  <c r="K12" i="160"/>
  <c r="F6" i="113"/>
  <c r="J28" i="123"/>
  <c r="K24" i="132"/>
  <c r="K13" i="132" s="1"/>
  <c r="S21" i="123"/>
  <c r="T39" i="132" s="1"/>
  <c r="X20" i="163"/>
  <c r="Q40" i="134"/>
  <c r="H21" i="126"/>
  <c r="S38" i="166"/>
  <c r="AE122" i="122"/>
  <c r="H21" i="122" s="1"/>
  <c r="AB123" i="122"/>
  <c r="I17" i="122" s="1"/>
  <c r="D17" i="164" s="1"/>
  <c r="Q123" i="122"/>
  <c r="I5" i="122" s="1"/>
  <c r="D5" i="164" s="1"/>
  <c r="AI123" i="122"/>
  <c r="K172" i="160"/>
  <c r="K21" i="160"/>
  <c r="J22" i="132"/>
  <c r="AB9" i="163"/>
  <c r="V10" i="123"/>
  <c r="W28" i="132" s="1"/>
  <c r="M16" i="142"/>
  <c r="M69" i="142"/>
  <c r="M63" i="142"/>
  <c r="C3" i="165"/>
  <c r="F3" i="165" s="1"/>
  <c r="D4" i="55"/>
  <c r="AH87" i="122"/>
  <c r="AA87" i="122" s="1"/>
  <c r="AC86" i="164"/>
  <c r="L21" i="146"/>
  <c r="J34" i="150"/>
  <c r="E16" i="131"/>
  <c r="D8" i="135" s="1"/>
  <c r="D7" i="135"/>
  <c r="O83" i="164"/>
  <c r="T84" i="122"/>
  <c r="T22" i="123"/>
  <c r="U40" i="132" s="1"/>
  <c r="Z21" i="163"/>
  <c r="Y21" i="163" s="1"/>
  <c r="M20" i="139"/>
  <c r="AC54" i="164"/>
  <c r="V54" i="164" s="1"/>
  <c r="AH55" i="122"/>
  <c r="J21" i="166"/>
  <c r="E69" i="156"/>
  <c r="E68" i="160"/>
  <c r="R19" i="163"/>
  <c r="N20" i="123"/>
  <c r="O38" i="132" s="1"/>
  <c r="S87" i="122"/>
  <c r="Z87" i="122" s="1"/>
  <c r="N86" i="164"/>
  <c r="U86" i="164" s="1"/>
  <c r="L97" i="160"/>
  <c r="AF122" i="122"/>
  <c r="H22" i="122" s="1"/>
  <c r="U6" i="132"/>
  <c r="R14" i="163"/>
  <c r="N15" i="123"/>
  <c r="O33" i="132" s="1"/>
  <c r="E28" i="126"/>
  <c r="M103" i="138"/>
  <c r="M97" i="138"/>
  <c r="M16" i="138"/>
  <c r="L166" i="160"/>
  <c r="L12" i="157"/>
  <c r="L25" i="157"/>
  <c r="L26" i="157" s="1"/>
  <c r="L20" i="157"/>
  <c r="T16" i="123"/>
  <c r="U34" i="132" s="1"/>
  <c r="Z15" i="163"/>
  <c r="Y15" i="163" s="1"/>
  <c r="AI56" i="122"/>
  <c r="AD55" i="164"/>
  <c r="P24" i="113"/>
  <c r="O43" i="134"/>
  <c r="Q41" i="166"/>
  <c r="U8" i="132"/>
  <c r="U23" i="163"/>
  <c r="T23" i="163" s="1"/>
  <c r="L20" i="141"/>
  <c r="P24" i="123"/>
  <c r="Q42" i="132" s="1"/>
  <c r="M31" i="166"/>
  <c r="K33" i="134"/>
  <c r="L14" i="113"/>
  <c r="O91" i="164"/>
  <c r="T92" i="122"/>
  <c r="T27" i="123"/>
  <c r="U45" i="132" s="1"/>
  <c r="Z26" i="163"/>
  <c r="Y26" i="163" s="1"/>
  <c r="M20" i="144"/>
  <c r="F47" i="132"/>
  <c r="N24" i="123"/>
  <c r="O42" i="132" s="1"/>
  <c r="R23" i="163"/>
  <c r="AH90" i="122"/>
  <c r="AC89" i="164"/>
  <c r="L21" i="145"/>
  <c r="Z35" i="122"/>
  <c r="AC121" i="164"/>
  <c r="O122" i="164"/>
  <c r="P122" i="164"/>
  <c r="M122" i="164"/>
  <c r="W122" i="164"/>
  <c r="V121" i="164"/>
  <c r="T121" i="164"/>
  <c r="O10" i="132"/>
  <c r="P9" i="162" s="1"/>
  <c r="M20" i="149"/>
  <c r="M40" i="166"/>
  <c r="K42" i="134"/>
  <c r="L23" i="113"/>
  <c r="K33" i="146"/>
  <c r="K34" i="146" s="1"/>
  <c r="F19" i="113"/>
  <c r="H19" i="113" s="1"/>
  <c r="AD78" i="164"/>
  <c r="W78" i="164" s="1"/>
  <c r="AI79" i="122"/>
  <c r="AB79" i="122" s="1"/>
  <c r="M21" i="148"/>
  <c r="L33" i="153"/>
  <c r="L34" i="153" s="1"/>
  <c r="J12" i="113"/>
  <c r="AB62" i="122"/>
  <c r="E103" i="136"/>
  <c r="E102" i="160"/>
  <c r="M36" i="49"/>
  <c r="G7" i="131" s="1"/>
  <c r="G38" i="2"/>
  <c r="G41" i="2" s="1"/>
  <c r="AA92" i="122"/>
  <c r="AD59" i="164"/>
  <c r="W59" i="164" s="1"/>
  <c r="AI60" i="122"/>
  <c r="W110" i="164"/>
  <c r="W113" i="164"/>
  <c r="R16" i="123"/>
  <c r="S34" i="132" s="1"/>
  <c r="W15" i="163"/>
  <c r="D11" i="163"/>
  <c r="H12" i="113"/>
  <c r="G31" i="134"/>
  <c r="G10" i="134" s="1"/>
  <c r="I29" i="166"/>
  <c r="E47" i="132"/>
  <c r="M33" i="140"/>
  <c r="M34" i="140" s="1"/>
  <c r="J34" i="140" s="1"/>
  <c r="N23" i="113"/>
  <c r="AD98" i="164"/>
  <c r="W98" i="164" s="1"/>
  <c r="AI99" i="122"/>
  <c r="AB99" i="122" s="1"/>
  <c r="R122" i="122"/>
  <c r="H6" i="122" s="1"/>
  <c r="T123" i="122"/>
  <c r="I8" i="122" s="1"/>
  <c r="D8" i="164" s="1"/>
  <c r="Y123" i="122"/>
  <c r="I14" i="122" s="1"/>
  <c r="D14" i="164" s="1"/>
  <c r="AF123" i="122"/>
  <c r="I22" i="122" s="1"/>
  <c r="D22" i="164" s="1"/>
  <c r="J26" i="154"/>
  <c r="AD106" i="164"/>
  <c r="W106" i="164" s="1"/>
  <c r="AI107" i="122"/>
  <c r="AB107" i="122" s="1"/>
  <c r="C7" i="135"/>
  <c r="D21" i="131"/>
  <c r="D22" i="131" s="1"/>
  <c r="C9" i="135"/>
  <c r="N45" i="164"/>
  <c r="U45" i="164" s="1"/>
  <c r="S46" i="122"/>
  <c r="S122" i="122" s="1"/>
  <c r="H7" i="122" s="1"/>
  <c r="D69" i="160"/>
  <c r="U24" i="163"/>
  <c r="T24" i="163" s="1"/>
  <c r="P25" i="123"/>
  <c r="Q43" i="132" s="1"/>
  <c r="L20" i="142"/>
  <c r="T87" i="122"/>
  <c r="O86" i="164"/>
  <c r="AH33" i="122"/>
  <c r="AA33" i="122"/>
  <c r="G34" i="134"/>
  <c r="D14" i="163"/>
  <c r="I32" i="166"/>
  <c r="M6" i="5"/>
  <c r="L156" i="5"/>
  <c r="F5" i="131" s="1"/>
  <c r="E16" i="135" s="1"/>
  <c r="F6" i="2"/>
  <c r="F21" i="2" s="1"/>
  <c r="Q5" i="132"/>
  <c r="R4" i="162"/>
  <c r="L20" i="147"/>
  <c r="L12" i="147"/>
  <c r="L25" i="147"/>
  <c r="L26" i="147" s="1"/>
  <c r="T55" i="122"/>
  <c r="O54" i="164"/>
  <c r="K36" i="134"/>
  <c r="L17" i="113"/>
  <c r="M34" i="166"/>
  <c r="AA54" i="122"/>
  <c r="F68" i="156"/>
  <c r="M69" i="156"/>
  <c r="M14" i="156"/>
  <c r="F48" i="160"/>
  <c r="AC70" i="164"/>
  <c r="V70" i="164" s="1"/>
  <c r="AH71" i="122"/>
  <c r="AA71" i="122" s="1"/>
  <c r="L21" i="150"/>
  <c r="U14" i="163"/>
  <c r="T14" i="163" s="1"/>
  <c r="P15" i="123"/>
  <c r="Q33" i="132" s="1"/>
  <c r="Q10" i="132" s="1"/>
  <c r="L20" i="150"/>
  <c r="P57" i="164"/>
  <c r="U58" i="122"/>
  <c r="Y122" i="122"/>
  <c r="H14" i="122" s="1"/>
  <c r="M42" i="166"/>
  <c r="K44" i="134"/>
  <c r="L25" i="113"/>
  <c r="H24" i="132"/>
  <c r="H13" i="132" s="1"/>
  <c r="H47" i="132" s="1"/>
  <c r="G28" i="123"/>
  <c r="P21" i="123"/>
  <c r="Q39" i="132" s="1"/>
  <c r="L20" i="138"/>
  <c r="U20" i="163"/>
  <c r="T20" i="163" s="1"/>
  <c r="L20" i="158"/>
  <c r="U6" i="163"/>
  <c r="P7" i="123"/>
  <c r="L16" i="160"/>
  <c r="P91" i="164"/>
  <c r="U92" i="122"/>
  <c r="V14" i="123"/>
  <c r="W32" i="132" s="1"/>
  <c r="AB13" i="163"/>
  <c r="AH43" i="122"/>
  <c r="AA43" i="122" s="1"/>
  <c r="AC42" i="164"/>
  <c r="V42" i="164" s="1"/>
  <c r="F137" i="154"/>
  <c r="AB103" i="122"/>
  <c r="D24" i="163"/>
  <c r="G44" i="134"/>
  <c r="I42" i="166"/>
  <c r="H25" i="113"/>
  <c r="P27" i="163"/>
  <c r="N26" i="113"/>
  <c r="M33" i="143"/>
  <c r="M34" i="143" s="1"/>
  <c r="J34" i="143" s="1"/>
  <c r="G9" i="122"/>
  <c r="B9" i="164"/>
  <c r="M43" i="96"/>
  <c r="M55" i="96" s="1"/>
  <c r="M67" i="96" s="1"/>
  <c r="L20" i="145"/>
  <c r="L25" i="145"/>
  <c r="L26" i="145" s="1"/>
  <c r="L12" i="145"/>
  <c r="U34" i="164"/>
  <c r="C28" i="123"/>
  <c r="D24" i="132"/>
  <c r="D13" i="132" s="1"/>
  <c r="Z121" i="164"/>
  <c r="P121" i="164"/>
  <c r="L122" i="164"/>
  <c r="N121" i="164"/>
  <c r="AA122" i="164"/>
  <c r="AB121" i="164"/>
  <c r="W121" i="164"/>
  <c r="W67" i="164"/>
  <c r="R7" i="163"/>
  <c r="N8" i="123"/>
  <c r="O26" i="132" s="1"/>
  <c r="X21" i="163"/>
  <c r="H22" i="126"/>
  <c r="S22" i="123"/>
  <c r="T40" i="132" s="1"/>
  <c r="S39" i="166"/>
  <c r="Q41" i="134"/>
  <c r="B10" i="135"/>
  <c r="B12" i="135"/>
  <c r="L33" i="154"/>
  <c r="L34" i="154" s="1"/>
  <c r="J11" i="113"/>
  <c r="D12" i="163"/>
  <c r="G32" i="134"/>
  <c r="I30" i="166"/>
  <c r="H13" i="113"/>
  <c r="Z46" i="122"/>
  <c r="V32" i="164"/>
  <c r="AC32" i="164"/>
  <c r="Z7" i="163"/>
  <c r="Y7" i="163" s="1"/>
  <c r="T8" i="123"/>
  <c r="U26" i="132" s="1"/>
  <c r="H27" i="163"/>
  <c r="E4" i="162"/>
  <c r="D5" i="132"/>
  <c r="Z18" i="163"/>
  <c r="Y18" i="163" s="1"/>
  <c r="T19" i="123"/>
  <c r="U37" i="132" s="1"/>
  <c r="U9" i="132" s="1"/>
  <c r="N42" i="164"/>
  <c r="S43" i="122"/>
  <c r="Z43" i="122" s="1"/>
  <c r="S55" i="122"/>
  <c r="Z55" i="122" s="1"/>
  <c r="N54" i="164"/>
  <c r="U54" i="164" s="1"/>
  <c r="N17" i="113"/>
  <c r="M33" i="148"/>
  <c r="M34" i="148" s="1"/>
  <c r="J34" i="148" s="1"/>
  <c r="R123" i="122"/>
  <c r="I6" i="122" s="1"/>
  <c r="D6" i="164" s="1"/>
  <c r="R10" i="163"/>
  <c r="N11" i="123"/>
  <c r="O29" i="132" s="1"/>
  <c r="L137" i="160"/>
  <c r="Y5" i="163"/>
  <c r="M33" i="155"/>
  <c r="M34" i="155" s="1"/>
  <c r="J34" i="155" s="1"/>
  <c r="N10" i="113"/>
  <c r="D171" i="160"/>
  <c r="R8" i="163"/>
  <c r="N9" i="123"/>
  <c r="O27" i="132" s="1"/>
  <c r="O8" i="132" s="1"/>
  <c r="P7" i="162" s="1"/>
  <c r="AC109" i="164"/>
  <c r="V109" i="164" s="1"/>
  <c r="AH110" i="122"/>
  <c r="AA110" i="122" s="1"/>
  <c r="L21" i="142"/>
  <c r="Q44" i="166"/>
  <c r="P27" i="113"/>
  <c r="O46" i="134"/>
  <c r="AH84" i="122"/>
  <c r="AC83" i="164"/>
  <c r="V83" i="164" s="1"/>
  <c r="L21" i="147"/>
  <c r="AI98" i="122"/>
  <c r="AB98" i="122" s="1"/>
  <c r="AD97" i="164"/>
  <c r="W97" i="164" s="1"/>
  <c r="M21" i="139"/>
  <c r="AB50" i="122"/>
  <c r="L12" i="156"/>
  <c r="L25" i="156"/>
  <c r="L26" i="156" s="1"/>
  <c r="L20" i="156"/>
  <c r="M103" i="157"/>
  <c r="M14" i="157"/>
  <c r="F102" i="157"/>
  <c r="AI75" i="122"/>
  <c r="AB75" i="122" s="1"/>
  <c r="AD74" i="164"/>
  <c r="W74" i="164" s="1"/>
  <c r="J38" i="160"/>
  <c r="AH106" i="122"/>
  <c r="AA106" i="122" s="1"/>
  <c r="L21" i="141"/>
  <c r="AC105" i="164"/>
  <c r="V105" i="164" s="1"/>
  <c r="AB25" i="163"/>
  <c r="V26" i="123"/>
  <c r="W44" i="132" s="1"/>
  <c r="AD121" i="164"/>
  <c r="M121" i="164"/>
  <c r="S122" i="164"/>
  <c r="AI88" i="122"/>
  <c r="AB88" i="122" s="1"/>
  <c r="AD87" i="164"/>
  <c r="W87" i="164" s="1"/>
  <c r="F8" i="113"/>
  <c r="K33" i="157"/>
  <c r="K34" i="157" s="1"/>
  <c r="AG122" i="122"/>
  <c r="H23" i="122" s="1"/>
  <c r="F36" i="2"/>
  <c r="Z16" i="163"/>
  <c r="Y16" i="163" s="1"/>
  <c r="T17" i="123"/>
  <c r="U35" i="132" s="1"/>
  <c r="W11" i="163"/>
  <c r="R12" i="123"/>
  <c r="S30" i="132" s="1"/>
  <c r="M21" i="157"/>
  <c r="AI42" i="122"/>
  <c r="AB42" i="122" s="1"/>
  <c r="AD41" i="164"/>
  <c r="W41" i="164" s="1"/>
  <c r="M137" i="150"/>
  <c r="M131" i="150"/>
  <c r="M131" i="160" s="1"/>
  <c r="M119" i="160"/>
  <c r="E14" i="52"/>
  <c r="E16" i="52"/>
  <c r="Z123" i="122"/>
  <c r="I15" i="122" s="1"/>
  <c r="D15" i="164" s="1"/>
  <c r="U39" i="122"/>
  <c r="AB39" i="122" s="1"/>
  <c r="P38" i="164"/>
  <c r="W38" i="164" s="1"/>
  <c r="N89" i="164"/>
  <c r="U89" i="164" s="1"/>
  <c r="S90" i="122"/>
  <c r="Z90" i="122" s="1"/>
  <c r="F82" i="160"/>
  <c r="F102" i="136"/>
  <c r="M14" i="136"/>
  <c r="M103" i="136"/>
  <c r="G24" i="132"/>
  <c r="G13" i="132" s="1"/>
  <c r="F28" i="123"/>
  <c r="I4" i="162"/>
  <c r="H5" i="132"/>
  <c r="U4" i="162"/>
  <c r="T5" i="132"/>
  <c r="F18" i="113"/>
  <c r="K33" i="147"/>
  <c r="K34" i="147" s="1"/>
  <c r="R22" i="123"/>
  <c r="S40" i="132" s="1"/>
  <c r="W21" i="163"/>
  <c r="P59" i="164"/>
  <c r="U60" i="122"/>
  <c r="T56" i="122"/>
  <c r="AA56" i="122" s="1"/>
  <c r="O55" i="164"/>
  <c r="V55" i="164" s="1"/>
  <c r="E137" i="160"/>
  <c r="AB34" i="122"/>
  <c r="K20" i="160"/>
  <c r="R5" i="163"/>
  <c r="N6" i="123"/>
  <c r="N34" i="164"/>
  <c r="D103" i="160"/>
  <c r="S35" i="122"/>
  <c r="M27" i="163"/>
  <c r="AE123" i="122"/>
  <c r="Q122" i="122"/>
  <c r="H5" i="122" s="1"/>
  <c r="AG123" i="122"/>
  <c r="I23" i="122" s="1"/>
  <c r="D23" i="164" s="1"/>
  <c r="AA123" i="122"/>
  <c r="I16" i="122" s="1"/>
  <c r="D16" i="164" s="1"/>
  <c r="N46" i="166"/>
  <c r="N21" i="166"/>
  <c r="U42" i="164"/>
  <c r="K33" i="154"/>
  <c r="K34" i="154" s="1"/>
  <c r="F11" i="113"/>
  <c r="AB32" i="164"/>
  <c r="U32" i="164"/>
  <c r="U24" i="132"/>
  <c r="U13" i="132" s="1"/>
  <c r="T12" i="123"/>
  <c r="U30" i="132" s="1"/>
  <c r="Z11" i="163"/>
  <c r="Y11" i="163" s="1"/>
  <c r="AB82" i="122"/>
  <c r="F9" i="113"/>
  <c r="K33" i="156"/>
  <c r="K34" i="156" s="1"/>
  <c r="M33" i="158"/>
  <c r="M34" i="158" s="1"/>
  <c r="J34" i="158" s="1"/>
  <c r="N7" i="113"/>
  <c r="L25" i="146"/>
  <c r="L26" i="146" s="1"/>
  <c r="L12" i="146"/>
  <c r="L20" i="146"/>
  <c r="R27" i="123"/>
  <c r="S45" i="132" s="1"/>
  <c r="W26" i="163"/>
  <c r="V57" i="164"/>
  <c r="AB12" i="163"/>
  <c r="V13" i="123"/>
  <c r="W31" i="132" s="1"/>
  <c r="F4" i="162"/>
  <c r="B5" i="52"/>
  <c r="E5" i="132"/>
  <c r="I5" i="132"/>
  <c r="J4" i="162"/>
  <c r="F136" i="147"/>
  <c r="F137" i="147" s="1"/>
  <c r="M137" i="147"/>
  <c r="M14" i="147"/>
  <c r="F102" i="154"/>
  <c r="M103" i="154"/>
  <c r="L21" i="154"/>
  <c r="L21" i="156"/>
  <c r="AH46" i="122"/>
  <c r="AH122" i="122" s="1"/>
  <c r="H24" i="122" s="1"/>
  <c r="AC45" i="164"/>
  <c r="F20" i="113"/>
  <c r="K33" i="145"/>
  <c r="K34" i="145" s="1"/>
  <c r="N25" i="123"/>
  <c r="O43" i="132" s="1"/>
  <c r="R24" i="163"/>
  <c r="M21" i="153"/>
  <c r="AI58" i="122"/>
  <c r="AD57" i="164"/>
  <c r="E17" i="55"/>
  <c r="E28" i="55"/>
  <c r="D15" i="52"/>
  <c r="AC94" i="164"/>
  <c r="V94" i="164" s="1"/>
  <c r="L21" i="138"/>
  <c r="AH95" i="122"/>
  <c r="AA95" i="122" s="1"/>
  <c r="M69" i="158"/>
  <c r="M63" i="158"/>
  <c r="M16" i="158"/>
  <c r="M51" i="160"/>
  <c r="AD91" i="164"/>
  <c r="AI92" i="122"/>
  <c r="M33" i="151"/>
  <c r="M34" i="151" s="1"/>
  <c r="N14" i="113"/>
  <c r="T43" i="122"/>
  <c r="O42" i="164"/>
  <c r="W102" i="164"/>
  <c r="M16" i="141"/>
  <c r="M69" i="141"/>
  <c r="M63" i="141"/>
  <c r="J34" i="142"/>
  <c r="O27" i="163"/>
  <c r="N83" i="164"/>
  <c r="U83" i="164" s="1"/>
  <c r="S84" i="122"/>
  <c r="Z84" i="122" s="1"/>
  <c r="K22" i="132"/>
  <c r="L21" i="162" s="1"/>
  <c r="AD119" i="164"/>
  <c r="W119" i="164" s="1"/>
  <c r="AI120" i="122"/>
  <c r="AB120" i="122" s="1"/>
  <c r="F69" i="154"/>
  <c r="B68" i="154"/>
  <c r="F68" i="145"/>
  <c r="M14" i="145"/>
  <c r="M69" i="145"/>
  <c r="L28" i="123"/>
  <c r="F5" i="52" s="1"/>
  <c r="F7" i="52" s="1"/>
  <c r="F15" i="52" s="1"/>
  <c r="L121" i="164"/>
  <c r="T122" i="164"/>
  <c r="V122" i="164"/>
  <c r="S121" i="164"/>
  <c r="U122" i="164"/>
  <c r="AC122" i="164"/>
  <c r="AA121" i="164"/>
  <c r="AA60" i="122"/>
  <c r="AB68" i="122"/>
  <c r="H23" i="113"/>
  <c r="G42" i="134"/>
  <c r="I40" i="166"/>
  <c r="D22" i="163"/>
  <c r="C21" i="131"/>
  <c r="C22" i="131" s="1"/>
  <c r="R11" i="123"/>
  <c r="S29" i="132" s="1"/>
  <c r="W10" i="163"/>
  <c r="N18" i="163" l="1"/>
  <c r="F19" i="126"/>
  <c r="I38" i="134"/>
  <c r="I9" i="134" s="1"/>
  <c r="K36" i="166"/>
  <c r="K7" i="166" s="1"/>
  <c r="K19" i="123"/>
  <c r="L37" i="132" s="1"/>
  <c r="L9" i="132" s="1"/>
  <c r="H16" i="126"/>
  <c r="Q35" i="134"/>
  <c r="S16" i="123"/>
  <c r="T34" i="132" s="1"/>
  <c r="S33" i="166"/>
  <c r="X15" i="163"/>
  <c r="H15" i="126"/>
  <c r="X14" i="163"/>
  <c r="Q34" i="134"/>
  <c r="S32" i="166"/>
  <c r="S15" i="123"/>
  <c r="T33" i="132" s="1"/>
  <c r="J7" i="122"/>
  <c r="C7" i="164"/>
  <c r="E7" i="164" s="1"/>
  <c r="J34" i="153"/>
  <c r="J24" i="122"/>
  <c r="C24" i="164"/>
  <c r="E24" i="164" s="1"/>
  <c r="AD89" i="164"/>
  <c r="M21" i="145"/>
  <c r="AI90" i="122"/>
  <c r="P14" i="113"/>
  <c r="Q31" i="166"/>
  <c r="O33" i="134"/>
  <c r="M103" i="160"/>
  <c r="AI35" i="122"/>
  <c r="AD34" i="164"/>
  <c r="M21" i="136"/>
  <c r="C23" i="164"/>
  <c r="E23" i="164" s="1"/>
  <c r="J23" i="122"/>
  <c r="W8" i="163"/>
  <c r="R9" i="123"/>
  <c r="S27" i="132" s="1"/>
  <c r="S8" i="132" s="1"/>
  <c r="T7" i="162" s="1"/>
  <c r="Z122" i="122"/>
  <c r="H15" i="122" s="1"/>
  <c r="O45" i="134"/>
  <c r="Q43" i="166"/>
  <c r="P26" i="113"/>
  <c r="W20" i="163"/>
  <c r="R21" i="123"/>
  <c r="S39" i="132" s="1"/>
  <c r="R25" i="123"/>
  <c r="S43" i="132" s="1"/>
  <c r="W24" i="163"/>
  <c r="M29" i="166"/>
  <c r="M8" i="166" s="1"/>
  <c r="K31" i="134"/>
  <c r="K10" i="134" s="1"/>
  <c r="L12" i="113"/>
  <c r="O40" i="166"/>
  <c r="M42" i="134"/>
  <c r="O23" i="123"/>
  <c r="P41" i="132" s="1"/>
  <c r="G23" i="126"/>
  <c r="S22" i="163"/>
  <c r="G14" i="126"/>
  <c r="S13" i="163"/>
  <c r="O14" i="123"/>
  <c r="P32" i="132" s="1"/>
  <c r="O31" i="166"/>
  <c r="M33" i="134"/>
  <c r="T46" i="122"/>
  <c r="T122" i="122" s="1"/>
  <c r="H8" i="122" s="1"/>
  <c r="O45" i="164"/>
  <c r="E69" i="160"/>
  <c r="E172" i="160" s="1"/>
  <c r="AI110" i="122"/>
  <c r="AB110" i="122" s="1"/>
  <c r="M21" i="142"/>
  <c r="AD109" i="164"/>
  <c r="W109" i="164" s="1"/>
  <c r="G25" i="134"/>
  <c r="G13" i="134" s="1"/>
  <c r="D5" i="163"/>
  <c r="I23" i="166"/>
  <c r="I11" i="166" s="1"/>
  <c r="H6" i="113"/>
  <c r="F28" i="113"/>
  <c r="AA35" i="122"/>
  <c r="L172" i="160"/>
  <c r="L21" i="160"/>
  <c r="E8" i="135"/>
  <c r="N11" i="113"/>
  <c r="M33" i="154"/>
  <c r="M34" i="154" s="1"/>
  <c r="J34" i="154" s="1"/>
  <c r="T7" i="123"/>
  <c r="Z6" i="163"/>
  <c r="M20" i="158"/>
  <c r="M16" i="160"/>
  <c r="V45" i="164"/>
  <c r="AI55" i="122"/>
  <c r="AD54" i="164"/>
  <c r="W18" i="163"/>
  <c r="R19" i="123"/>
  <c r="S37" i="132" s="1"/>
  <c r="F103" i="157"/>
  <c r="B102" i="157"/>
  <c r="AA84" i="122"/>
  <c r="I32" i="134"/>
  <c r="K13" i="123"/>
  <c r="L31" i="132" s="1"/>
  <c r="K30" i="166"/>
  <c r="F13" i="126"/>
  <c r="N12" i="163"/>
  <c r="M28" i="166"/>
  <c r="L11" i="113"/>
  <c r="K30" i="134"/>
  <c r="J20" i="113"/>
  <c r="L33" i="145"/>
  <c r="L34" i="145" s="1"/>
  <c r="B17" i="164"/>
  <c r="B25" i="164"/>
  <c r="P32" i="164" s="1"/>
  <c r="B136" i="147"/>
  <c r="T6" i="163"/>
  <c r="T27" i="163" s="1"/>
  <c r="U27" i="163"/>
  <c r="K12" i="123"/>
  <c r="L30" i="132" s="1"/>
  <c r="L10" i="132" s="1"/>
  <c r="N11" i="163"/>
  <c r="K29" i="166"/>
  <c r="K8" i="166" s="1"/>
  <c r="I31" i="134"/>
  <c r="I10" i="134" s="1"/>
  <c r="F12" i="126"/>
  <c r="C22" i="164"/>
  <c r="E22" i="164" s="1"/>
  <c r="J22" i="122"/>
  <c r="O9" i="132"/>
  <c r="P8" i="162" s="1"/>
  <c r="N22" i="163"/>
  <c r="F23" i="126"/>
  <c r="I42" i="134"/>
  <c r="K40" i="166"/>
  <c r="K23" i="123"/>
  <c r="L41" i="132" s="1"/>
  <c r="Z23" i="163"/>
  <c r="Y23" i="163" s="1"/>
  <c r="T24" i="123"/>
  <c r="U42" i="132" s="1"/>
  <c r="M20" i="141"/>
  <c r="W91" i="164"/>
  <c r="AI38" i="122"/>
  <c r="AB38" i="122" s="1"/>
  <c r="AD37" i="164"/>
  <c r="W37" i="164" s="1"/>
  <c r="M21" i="158"/>
  <c r="M69" i="160"/>
  <c r="AB58" i="122"/>
  <c r="M12" i="147"/>
  <c r="M25" i="147"/>
  <c r="M26" i="147" s="1"/>
  <c r="J26" i="147" s="1"/>
  <c r="M20" i="147"/>
  <c r="I26" i="166"/>
  <c r="I6" i="166" s="1"/>
  <c r="G28" i="134"/>
  <c r="G8" i="134" s="1"/>
  <c r="D8" i="163"/>
  <c r="H9" i="113"/>
  <c r="H11" i="113"/>
  <c r="I28" i="166"/>
  <c r="G30" i="134"/>
  <c r="D10" i="163"/>
  <c r="I21" i="122"/>
  <c r="D21" i="164" s="1"/>
  <c r="I25" i="122"/>
  <c r="D25" i="164" s="1"/>
  <c r="R27" i="163"/>
  <c r="H12" i="162"/>
  <c r="G47" i="132"/>
  <c r="AI43" i="122"/>
  <c r="AD42" i="164"/>
  <c r="X26" i="163"/>
  <c r="Q46" i="134"/>
  <c r="S44" i="166"/>
  <c r="H27" i="126"/>
  <c r="S27" i="123"/>
  <c r="T45" i="132" s="1"/>
  <c r="D24" i="55"/>
  <c r="F14" i="165"/>
  <c r="F15" i="165" s="1"/>
  <c r="B13" i="135"/>
  <c r="B14" i="135" s="1"/>
  <c r="W19" i="163"/>
  <c r="R20" i="123"/>
  <c r="S38" i="132" s="1"/>
  <c r="N24" i="163"/>
  <c r="I44" i="134"/>
  <c r="K25" i="123"/>
  <c r="L43" i="132" s="1"/>
  <c r="K42" i="166"/>
  <c r="F25" i="126"/>
  <c r="J14" i="122"/>
  <c r="C14" i="164"/>
  <c r="E14" i="164" s="1"/>
  <c r="W14" i="163"/>
  <c r="R15" i="123"/>
  <c r="S33" i="132" s="1"/>
  <c r="S10" i="132" s="1"/>
  <c r="T9" i="162" s="1"/>
  <c r="M20" i="156"/>
  <c r="M25" i="156"/>
  <c r="M26" i="156" s="1"/>
  <c r="J26" i="156" s="1"/>
  <c r="M12" i="156"/>
  <c r="W17" i="163"/>
  <c r="R18" i="123"/>
  <c r="S36" i="132" s="1"/>
  <c r="F16" i="131"/>
  <c r="E7" i="135" s="1"/>
  <c r="D172" i="160"/>
  <c r="Q40" i="166"/>
  <c r="P23" i="113"/>
  <c r="O42" i="134"/>
  <c r="I8" i="166"/>
  <c r="AB60" i="122"/>
  <c r="AB15" i="163"/>
  <c r="V16" i="123"/>
  <c r="W34" i="132" s="1"/>
  <c r="AA90" i="122"/>
  <c r="V27" i="123"/>
  <c r="W45" i="132" s="1"/>
  <c r="AB26" i="163"/>
  <c r="E171" i="160"/>
  <c r="AA55" i="122"/>
  <c r="D9" i="135"/>
  <c r="D10" i="135" s="1"/>
  <c r="V86" i="164"/>
  <c r="J6" i="113"/>
  <c r="L12" i="160"/>
  <c r="L33" i="136"/>
  <c r="M33" i="153"/>
  <c r="M34" i="153" s="1"/>
  <c r="N12" i="113"/>
  <c r="Z14" i="163"/>
  <c r="Y14" i="163" s="1"/>
  <c r="T15" i="123"/>
  <c r="U33" i="132" s="1"/>
  <c r="M20" i="150"/>
  <c r="AD86" i="164"/>
  <c r="AI87" i="122"/>
  <c r="M21" i="146"/>
  <c r="H22" i="132"/>
  <c r="P53" i="164"/>
  <c r="U54" i="122"/>
  <c r="AB54" i="122" s="1"/>
  <c r="D19" i="163"/>
  <c r="I37" i="166"/>
  <c r="G39" i="134"/>
  <c r="H20" i="113"/>
  <c r="AD83" i="164"/>
  <c r="AI84" i="122"/>
  <c r="AB84" i="122" s="1"/>
  <c r="M21" i="147"/>
  <c r="Q24" i="166"/>
  <c r="O26" i="134"/>
  <c r="P7" i="113"/>
  <c r="Q25" i="132"/>
  <c r="Q7" i="132" s="1"/>
  <c r="Q22" i="132" s="1"/>
  <c r="P28" i="123"/>
  <c r="G5" i="52" s="1"/>
  <c r="G7" i="52" s="1"/>
  <c r="G16" i="52" s="1"/>
  <c r="O42" i="166"/>
  <c r="M44" i="134"/>
  <c r="G25" i="126"/>
  <c r="O25" i="123"/>
  <c r="P43" i="132" s="1"/>
  <c r="S24" i="163"/>
  <c r="AI46" i="122"/>
  <c r="AD45" i="164"/>
  <c r="M21" i="156"/>
  <c r="G6" i="2"/>
  <c r="G21" i="2" s="1"/>
  <c r="G109" i="2" s="1"/>
  <c r="F20" i="135" s="1"/>
  <c r="M156" i="5"/>
  <c r="G5" i="131" s="1"/>
  <c r="F16" i="135" s="1"/>
  <c r="X23" i="163"/>
  <c r="S24" i="123"/>
  <c r="T42" i="132" s="1"/>
  <c r="H24" i="126"/>
  <c r="S41" i="166"/>
  <c r="Q43" i="134"/>
  <c r="L33" i="157"/>
  <c r="L34" i="157" s="1"/>
  <c r="J8" i="113"/>
  <c r="AD94" i="164"/>
  <c r="W94" i="164" s="1"/>
  <c r="AI95" i="122"/>
  <c r="AB95" i="122" s="1"/>
  <c r="M21" i="138"/>
  <c r="C21" i="164"/>
  <c r="Q33" i="166"/>
  <c r="O35" i="134"/>
  <c r="H9" i="52"/>
  <c r="H12" i="52" s="1"/>
  <c r="G6" i="131"/>
  <c r="O34" i="134"/>
  <c r="Q32" i="166"/>
  <c r="F103" i="146"/>
  <c r="B102" i="146"/>
  <c r="K26" i="160"/>
  <c r="M12" i="145"/>
  <c r="M25" i="145"/>
  <c r="M26" i="145" s="1"/>
  <c r="J26" i="145" s="1"/>
  <c r="M20" i="145"/>
  <c r="U84" i="122"/>
  <c r="P83" i="164"/>
  <c r="I35" i="166"/>
  <c r="G37" i="134"/>
  <c r="D17" i="163"/>
  <c r="H18" i="113"/>
  <c r="M12" i="136"/>
  <c r="M20" i="136"/>
  <c r="M14" i="160"/>
  <c r="M25" i="136"/>
  <c r="Q27" i="166"/>
  <c r="O29" i="134"/>
  <c r="P10" i="113"/>
  <c r="F136" i="160"/>
  <c r="B136" i="160" s="1"/>
  <c r="B171" i="160" s="1"/>
  <c r="F69" i="156"/>
  <c r="F68" i="160"/>
  <c r="B68" i="156"/>
  <c r="O17" i="123"/>
  <c r="P35" i="132" s="1"/>
  <c r="O34" i="166"/>
  <c r="S16" i="163"/>
  <c r="M36" i="134"/>
  <c r="G17" i="126"/>
  <c r="C10" i="135"/>
  <c r="C12" i="135"/>
  <c r="G38" i="134"/>
  <c r="G9" i="134" s="1"/>
  <c r="D18" i="163"/>
  <c r="I36" i="166"/>
  <c r="I7" i="166" s="1"/>
  <c r="W23" i="163"/>
  <c r="R24" i="123"/>
  <c r="S42" i="132" s="1"/>
  <c r="W55" i="164"/>
  <c r="V22" i="123"/>
  <c r="W40" i="132" s="1"/>
  <c r="AB21" i="163"/>
  <c r="D17" i="55"/>
  <c r="D28" i="55"/>
  <c r="Z24" i="163"/>
  <c r="Y24" i="163" s="1"/>
  <c r="T25" i="123"/>
  <c r="U43" i="132" s="1"/>
  <c r="M20" i="142"/>
  <c r="R6" i="123"/>
  <c r="W5" i="163"/>
  <c r="W27" i="163" s="1"/>
  <c r="L20" i="160"/>
  <c r="O44" i="134"/>
  <c r="Q42" i="166"/>
  <c r="P25" i="113"/>
  <c r="V12" i="123"/>
  <c r="W30" i="132" s="1"/>
  <c r="AB11" i="163"/>
  <c r="M21" i="150"/>
  <c r="AD70" i="164"/>
  <c r="W70" i="164" s="1"/>
  <c r="AI71" i="122"/>
  <c r="AB71" i="122" s="1"/>
  <c r="P13" i="113"/>
  <c r="Q30" i="166"/>
  <c r="O32" i="134"/>
  <c r="V11" i="123"/>
  <c r="W29" i="132" s="1"/>
  <c r="AB10" i="163"/>
  <c r="S6" i="132"/>
  <c r="F69" i="145"/>
  <c r="B68" i="145"/>
  <c r="AI106" i="122"/>
  <c r="AB106" i="122" s="1"/>
  <c r="AD105" i="164"/>
  <c r="W105" i="164" s="1"/>
  <c r="M21" i="141"/>
  <c r="AB92" i="122"/>
  <c r="M63" i="160"/>
  <c r="W57" i="164"/>
  <c r="AA46" i="122"/>
  <c r="AA122" i="122" s="1"/>
  <c r="H16" i="122" s="1"/>
  <c r="F103" i="154"/>
  <c r="B102" i="154"/>
  <c r="L33" i="146"/>
  <c r="L34" i="146" s="1"/>
  <c r="J19" i="113"/>
  <c r="L19" i="113" s="1"/>
  <c r="U10" i="132"/>
  <c r="J5" i="122"/>
  <c r="C5" i="164"/>
  <c r="E5" i="164" s="1"/>
  <c r="N28" i="123"/>
  <c r="O24" i="132"/>
  <c r="O13" i="132" s="1"/>
  <c r="F103" i="136"/>
  <c r="F102" i="160"/>
  <c r="B102" i="160" s="1"/>
  <c r="B102" i="136"/>
  <c r="AI72" i="122"/>
  <c r="AB72" i="122" s="1"/>
  <c r="AD71" i="164"/>
  <c r="W71" i="164" s="1"/>
  <c r="M137" i="160"/>
  <c r="D7" i="163"/>
  <c r="G27" i="134"/>
  <c r="G7" i="134" s="1"/>
  <c r="I25" i="166"/>
  <c r="I5" i="166" s="1"/>
  <c r="H8" i="113"/>
  <c r="M12" i="157"/>
  <c r="M20" i="157"/>
  <c r="M25" i="157"/>
  <c r="M26" i="157" s="1"/>
  <c r="J26" i="157" s="1"/>
  <c r="L33" i="156"/>
  <c r="L34" i="156" s="1"/>
  <c r="J9" i="113"/>
  <c r="O6" i="132"/>
  <c r="P17" i="113"/>
  <c r="Q34" i="166"/>
  <c r="O36" i="134"/>
  <c r="D22" i="132"/>
  <c r="D47" i="132"/>
  <c r="G25" i="122"/>
  <c r="U33" i="122" s="1"/>
  <c r="G17" i="122"/>
  <c r="P55" i="164"/>
  <c r="U56" i="122"/>
  <c r="AB56" i="122" s="1"/>
  <c r="F137" i="160"/>
  <c r="R7" i="123"/>
  <c r="S25" i="132" s="1"/>
  <c r="W6" i="163"/>
  <c r="J18" i="113"/>
  <c r="L33" i="147"/>
  <c r="L34" i="147" s="1"/>
  <c r="F109" i="2"/>
  <c r="E20" i="135" s="1"/>
  <c r="J6" i="122"/>
  <c r="C6" i="164"/>
  <c r="E6" i="164" s="1"/>
  <c r="F14" i="52"/>
  <c r="O34" i="164"/>
  <c r="V34" i="164" s="1"/>
  <c r="E103" i="160"/>
  <c r="T35" i="122"/>
  <c r="V89" i="164"/>
  <c r="W7" i="163"/>
  <c r="R8" i="123"/>
  <c r="S26" i="132" s="1"/>
  <c r="M20" i="138"/>
  <c r="T21" i="123"/>
  <c r="U39" i="132" s="1"/>
  <c r="Z20" i="163"/>
  <c r="Y20" i="163" s="1"/>
  <c r="D12" i="135"/>
  <c r="L12" i="162"/>
  <c r="K47" i="132"/>
  <c r="K34" i="136"/>
  <c r="K33" i="160"/>
  <c r="L26" i="136"/>
  <c r="L26" i="160" s="1"/>
  <c r="L25" i="160"/>
  <c r="W53" i="164"/>
  <c r="F4" i="55"/>
  <c r="E3" i="165"/>
  <c r="H3" i="165" s="1"/>
  <c r="M97" i="160"/>
  <c r="M12" i="146"/>
  <c r="M20" i="146"/>
  <c r="M25" i="146"/>
  <c r="M26" i="146" s="1"/>
  <c r="J26" i="146" s="1"/>
  <c r="C13" i="164"/>
  <c r="E13" i="164" s="1"/>
  <c r="J13" i="122"/>
  <c r="O7" i="132"/>
  <c r="P6" i="162" s="1"/>
  <c r="G22" i="132"/>
  <c r="H21" i="162" s="1"/>
  <c r="D38" i="55" l="1"/>
  <c r="D39" i="55" s="1"/>
  <c r="D25" i="55"/>
  <c r="S18" i="163"/>
  <c r="O36" i="166"/>
  <c r="O7" i="166" s="1"/>
  <c r="O19" i="123"/>
  <c r="P37" i="132" s="1"/>
  <c r="P9" i="132" s="1"/>
  <c r="G19" i="126"/>
  <c r="M38" i="134"/>
  <c r="M9" i="134" s="1"/>
  <c r="D27" i="163"/>
  <c r="AB33" i="122"/>
  <c r="AI33" i="122"/>
  <c r="N7" i="163"/>
  <c r="F8" i="126"/>
  <c r="K8" i="123"/>
  <c r="L26" i="132" s="1"/>
  <c r="L7" i="132" s="1"/>
  <c r="I27" i="134"/>
  <c r="I7" i="134" s="1"/>
  <c r="K25" i="166"/>
  <c r="K5" i="166" s="1"/>
  <c r="J16" i="122"/>
  <c r="C16" i="164"/>
  <c r="E16" i="164" s="1"/>
  <c r="P89" i="164"/>
  <c r="U90" i="122"/>
  <c r="H25" i="126"/>
  <c r="X24" i="163"/>
  <c r="S25" i="123"/>
  <c r="T43" i="132" s="1"/>
  <c r="Q44" i="134"/>
  <c r="S42" i="166"/>
  <c r="AB87" i="122"/>
  <c r="L33" i="160"/>
  <c r="L34" i="136"/>
  <c r="L34" i="160" s="1"/>
  <c r="E24" i="55"/>
  <c r="G14" i="165"/>
  <c r="G15" i="165" s="1"/>
  <c r="K28" i="166"/>
  <c r="N10" i="163"/>
  <c r="F11" i="126"/>
  <c r="K11" i="123"/>
  <c r="L29" i="132" s="1"/>
  <c r="I30" i="134"/>
  <c r="P34" i="164"/>
  <c r="F103" i="160"/>
  <c r="U35" i="122"/>
  <c r="AB35" i="122" s="1"/>
  <c r="J21" i="122"/>
  <c r="AB46" i="122"/>
  <c r="AB122" i="122" s="1"/>
  <c r="H17" i="122" s="1"/>
  <c r="S24" i="166"/>
  <c r="Q26" i="134"/>
  <c r="H7" i="126"/>
  <c r="S7" i="123"/>
  <c r="T25" i="132" s="1"/>
  <c r="X6" i="163"/>
  <c r="O31" i="134"/>
  <c r="O10" i="134" s="1"/>
  <c r="Q29" i="166"/>
  <c r="Q8" i="166" s="1"/>
  <c r="P12" i="113"/>
  <c r="E9" i="135"/>
  <c r="E10" i="135" s="1"/>
  <c r="N9" i="113"/>
  <c r="M33" i="156"/>
  <c r="M34" i="156" s="1"/>
  <c r="J34" i="156" s="1"/>
  <c r="K26" i="166"/>
  <c r="K6" i="166" s="1"/>
  <c r="N8" i="163"/>
  <c r="K9" i="123"/>
  <c r="L27" i="132" s="1"/>
  <c r="L8" i="132" s="1"/>
  <c r="I28" i="134"/>
  <c r="I8" i="134" s="1"/>
  <c r="F9" i="126"/>
  <c r="AB17" i="163"/>
  <c r="V18" i="123"/>
  <c r="W36" i="132" s="1"/>
  <c r="L20" i="113"/>
  <c r="K39" i="134"/>
  <c r="M37" i="166"/>
  <c r="W89" i="164"/>
  <c r="AB18" i="163"/>
  <c r="V19" i="123"/>
  <c r="W37" i="132" s="1"/>
  <c r="F17" i="55"/>
  <c r="F28" i="55"/>
  <c r="AB20" i="163"/>
  <c r="V21" i="123"/>
  <c r="W39" i="132" s="1"/>
  <c r="S7" i="132"/>
  <c r="T6" i="162" s="1"/>
  <c r="M26" i="166"/>
  <c r="M6" i="166" s="1"/>
  <c r="L9" i="113"/>
  <c r="K28" i="134"/>
  <c r="K8" i="134" s="1"/>
  <c r="N8" i="113"/>
  <c r="M33" i="157"/>
  <c r="M34" i="157" s="1"/>
  <c r="J34" i="157" s="1"/>
  <c r="U55" i="122"/>
  <c r="AB55" i="122" s="1"/>
  <c r="P54" i="164"/>
  <c r="W54" i="164" s="1"/>
  <c r="W6" i="132"/>
  <c r="C13" i="135"/>
  <c r="C14" i="135" s="1"/>
  <c r="F171" i="160"/>
  <c r="B68" i="160"/>
  <c r="F20" i="126"/>
  <c r="N19" i="163"/>
  <c r="K20" i="123"/>
  <c r="L38" i="132" s="1"/>
  <c r="K37" i="166"/>
  <c r="I39" i="134"/>
  <c r="AB8" i="163"/>
  <c r="V9" i="123"/>
  <c r="W27" i="132" s="1"/>
  <c r="W8" i="132" s="1"/>
  <c r="X7" i="162" s="1"/>
  <c r="I4" i="166"/>
  <c r="N18" i="113"/>
  <c r="M33" i="147"/>
  <c r="M34" i="147" s="1"/>
  <c r="J34" i="147" s="1"/>
  <c r="V24" i="123"/>
  <c r="W42" i="132" s="1"/>
  <c r="AB23" i="163"/>
  <c r="G11" i="126"/>
  <c r="S10" i="163"/>
  <c r="M30" i="134"/>
  <c r="O11" i="123"/>
  <c r="P29" i="132" s="1"/>
  <c r="O28" i="166"/>
  <c r="V7" i="123"/>
  <c r="W25" i="132" s="1"/>
  <c r="AB6" i="163"/>
  <c r="Q28" i="166"/>
  <c r="O30" i="134"/>
  <c r="P11" i="113"/>
  <c r="J8" i="122"/>
  <c r="C8" i="164"/>
  <c r="E8" i="164" s="1"/>
  <c r="O29" i="166"/>
  <c r="O8" i="166" s="1"/>
  <c r="S11" i="163"/>
  <c r="O12" i="123"/>
  <c r="P30" i="132" s="1"/>
  <c r="P10" i="132" s="1"/>
  <c r="G12" i="126"/>
  <c r="M31" i="134"/>
  <c r="M10" i="134" s="1"/>
  <c r="H26" i="126"/>
  <c r="Q45" i="134"/>
  <c r="S43" i="166"/>
  <c r="X25" i="163"/>
  <c r="S26" i="123"/>
  <c r="T44" i="132" s="1"/>
  <c r="AB90" i="122"/>
  <c r="Q47" i="132"/>
  <c r="N19" i="113"/>
  <c r="P19" i="113" s="1"/>
  <c r="M33" i="146"/>
  <c r="M34" i="146" s="1"/>
  <c r="J34" i="146" s="1"/>
  <c r="K34" i="160"/>
  <c r="D13" i="135"/>
  <c r="D14" i="135" s="1"/>
  <c r="K38" i="134"/>
  <c r="K9" i="134" s="1"/>
  <c r="M36" i="166"/>
  <c r="M7" i="166" s="1"/>
  <c r="P45" i="164"/>
  <c r="U46" i="122"/>
  <c r="U122" i="122" s="1"/>
  <c r="H9" i="122" s="1"/>
  <c r="F69" i="160"/>
  <c r="F172" i="160" s="1"/>
  <c r="V6" i="123"/>
  <c r="M20" i="160"/>
  <c r="AB5" i="163"/>
  <c r="AB19" i="163"/>
  <c r="V20" i="123"/>
  <c r="W38" i="132" s="1"/>
  <c r="W45" i="164"/>
  <c r="U43" i="122"/>
  <c r="AB43" i="122" s="1"/>
  <c r="P42" i="164"/>
  <c r="W42" i="164" s="1"/>
  <c r="Y6" i="163"/>
  <c r="Y27" i="163" s="1"/>
  <c r="Z27" i="163"/>
  <c r="M35" i="166"/>
  <c r="M4" i="166" s="1"/>
  <c r="K37" i="134"/>
  <c r="L18" i="113"/>
  <c r="S34" i="166"/>
  <c r="S17" i="123"/>
  <c r="T35" i="132" s="1"/>
  <c r="H17" i="126"/>
  <c r="Q36" i="134"/>
  <c r="X16" i="163"/>
  <c r="T5" i="162"/>
  <c r="S22" i="132"/>
  <c r="T21" i="162" s="1"/>
  <c r="S24" i="132"/>
  <c r="S13" i="132" s="1"/>
  <c r="R28" i="123"/>
  <c r="M33" i="136"/>
  <c r="M12" i="160"/>
  <c r="N6" i="113"/>
  <c r="G16" i="131"/>
  <c r="H23" i="126"/>
  <c r="S40" i="166"/>
  <c r="X22" i="163"/>
  <c r="Q42" i="134"/>
  <c r="S23" i="123"/>
  <c r="T41" i="132" s="1"/>
  <c r="AI122" i="122"/>
  <c r="H25" i="122" s="1"/>
  <c r="S9" i="132"/>
  <c r="T8" i="162" s="1"/>
  <c r="U25" i="132"/>
  <c r="U7" i="132" s="1"/>
  <c r="U22" i="132" s="1"/>
  <c r="T28" i="123"/>
  <c r="H5" i="52" s="1"/>
  <c r="H7" i="52" s="1"/>
  <c r="H15" i="52" s="1"/>
  <c r="W34" i="164"/>
  <c r="P5" i="162"/>
  <c r="O22" i="132"/>
  <c r="P21" i="162" s="1"/>
  <c r="AB7" i="163"/>
  <c r="V8" i="123"/>
  <c r="W26" i="132" s="1"/>
  <c r="P12" i="162"/>
  <c r="O47" i="132"/>
  <c r="M166" i="160"/>
  <c r="S30" i="166"/>
  <c r="X12" i="163"/>
  <c r="H13" i="126"/>
  <c r="S13" i="123"/>
  <c r="T31" i="132" s="1"/>
  <c r="Q32" i="134"/>
  <c r="AB24" i="163"/>
  <c r="V25" i="123"/>
  <c r="W43" i="132" s="1"/>
  <c r="H10" i="126"/>
  <c r="X9" i="163"/>
  <c r="S10" i="123"/>
  <c r="T28" i="132" s="1"/>
  <c r="S27" i="166"/>
  <c r="Q29" i="134"/>
  <c r="M25" i="160"/>
  <c r="M26" i="136"/>
  <c r="K35" i="166"/>
  <c r="F18" i="126"/>
  <c r="N17" i="163"/>
  <c r="K18" i="123"/>
  <c r="L36" i="132" s="1"/>
  <c r="I37" i="134"/>
  <c r="N20" i="113"/>
  <c r="M33" i="145"/>
  <c r="M34" i="145" s="1"/>
  <c r="J34" i="145" s="1"/>
  <c r="U87" i="122"/>
  <c r="P86" i="164"/>
  <c r="W86" i="164" s="1"/>
  <c r="H14" i="52"/>
  <c r="E21" i="164"/>
  <c r="K27" i="134"/>
  <c r="K7" i="134" s="1"/>
  <c r="M25" i="166"/>
  <c r="M5" i="166" s="1"/>
  <c r="L8" i="113"/>
  <c r="W83" i="164"/>
  <c r="G14" i="52"/>
  <c r="AB14" i="163"/>
  <c r="V15" i="123"/>
  <c r="W33" i="132" s="1"/>
  <c r="W10" i="132" s="1"/>
  <c r="X9" i="162" s="1"/>
  <c r="J28" i="113"/>
  <c r="M23" i="166"/>
  <c r="M11" i="166" s="1"/>
  <c r="L6" i="113"/>
  <c r="K25" i="134"/>
  <c r="K13" i="134" s="1"/>
  <c r="G6" i="134"/>
  <c r="M21" i="160"/>
  <c r="M172" i="160"/>
  <c r="AD32" i="164"/>
  <c r="W32" i="164"/>
  <c r="K6" i="134"/>
  <c r="N5" i="163"/>
  <c r="K6" i="123"/>
  <c r="H28" i="113"/>
  <c r="E18" i="131" s="1"/>
  <c r="F6" i="126"/>
  <c r="F28" i="126" s="1"/>
  <c r="K23" i="166"/>
  <c r="K11" i="166" s="1"/>
  <c r="I25" i="134"/>
  <c r="I13" i="134" s="1"/>
  <c r="C15" i="164"/>
  <c r="E15" i="164" s="1"/>
  <c r="J15" i="122"/>
  <c r="S31" i="166"/>
  <c r="X13" i="163"/>
  <c r="H14" i="126"/>
  <c r="Q33" i="134"/>
  <c r="S14" i="123"/>
  <c r="T32" i="132" s="1"/>
  <c r="E38" i="55" l="1"/>
  <c r="E39" i="55" s="1"/>
  <c r="E25" i="55"/>
  <c r="D21" i="135"/>
  <c r="D22" i="135"/>
  <c r="H19" i="126"/>
  <c r="X18" i="163"/>
  <c r="S36" i="166"/>
  <c r="S7" i="166" s="1"/>
  <c r="S19" i="123"/>
  <c r="T37" i="132" s="1"/>
  <c r="T9" i="132" s="1"/>
  <c r="Q38" i="134"/>
  <c r="Q9" i="134" s="1"/>
  <c r="M21" i="166"/>
  <c r="M46" i="166"/>
  <c r="K23" i="134"/>
  <c r="K48" i="134"/>
  <c r="P18" i="113"/>
  <c r="O37" i="134"/>
  <c r="Q35" i="166"/>
  <c r="H14" i="165"/>
  <c r="H15" i="165" s="1"/>
  <c r="F24" i="55"/>
  <c r="P9" i="113"/>
  <c r="O28" i="134"/>
  <c r="O8" i="134" s="1"/>
  <c r="Q26" i="166"/>
  <c r="Q6" i="166" s="1"/>
  <c r="I6" i="134"/>
  <c r="D5" i="135"/>
  <c r="E21" i="131"/>
  <c r="E22" i="131" s="1"/>
  <c r="M26" i="160"/>
  <c r="J26" i="160" s="1"/>
  <c r="J26" i="136"/>
  <c r="I21" i="166"/>
  <c r="I46" i="166"/>
  <c r="W9" i="132"/>
  <c r="X8" i="162" s="1"/>
  <c r="C25" i="164"/>
  <c r="E25" i="164" s="1"/>
  <c r="J25" i="122"/>
  <c r="AB27" i="163"/>
  <c r="C9" i="164"/>
  <c r="E9" i="164" s="1"/>
  <c r="J9" i="122"/>
  <c r="H11" i="126"/>
  <c r="X10" i="163"/>
  <c r="Q30" i="134"/>
  <c r="S28" i="166"/>
  <c r="S11" i="123"/>
  <c r="T29" i="132" s="1"/>
  <c r="W7" i="132"/>
  <c r="X6" i="162" s="1"/>
  <c r="S8" i="163"/>
  <c r="G9" i="126"/>
  <c r="O26" i="166"/>
  <c r="O6" i="166" s="1"/>
  <c r="M28" i="134"/>
  <c r="M8" i="134" s="1"/>
  <c r="O9" i="123"/>
  <c r="P27" i="132" s="1"/>
  <c r="P8" i="132" s="1"/>
  <c r="O20" i="123"/>
  <c r="P38" i="132" s="1"/>
  <c r="O37" i="166"/>
  <c r="M39" i="134"/>
  <c r="G20" i="126"/>
  <c r="S19" i="163"/>
  <c r="E12" i="135"/>
  <c r="F9" i="135"/>
  <c r="W24" i="132"/>
  <c r="W13" i="132" s="1"/>
  <c r="V28" i="123"/>
  <c r="Q4" i="166"/>
  <c r="X5" i="162"/>
  <c r="O27" i="134"/>
  <c r="O7" i="134" s="1"/>
  <c r="P8" i="113"/>
  <c r="Q25" i="166"/>
  <c r="Q5" i="166" s="1"/>
  <c r="J17" i="122"/>
  <c r="C17" i="164"/>
  <c r="E17" i="164" s="1"/>
  <c r="K4" i="166"/>
  <c r="G23" i="134"/>
  <c r="G48" i="134"/>
  <c r="F7" i="135"/>
  <c r="M33" i="160"/>
  <c r="M34" i="136"/>
  <c r="P6" i="132"/>
  <c r="L6" i="132"/>
  <c r="U47" i="132"/>
  <c r="L24" i="132"/>
  <c r="L13" i="132" s="1"/>
  <c r="K28" i="123"/>
  <c r="N27" i="163"/>
  <c r="O6" i="123"/>
  <c r="O23" i="166"/>
  <c r="O11" i="166" s="1"/>
  <c r="S5" i="163"/>
  <c r="L28" i="113"/>
  <c r="F18" i="131" s="1"/>
  <c r="G6" i="126"/>
  <c r="M25" i="134"/>
  <c r="M13" i="134" s="1"/>
  <c r="O25" i="166"/>
  <c r="O5" i="166" s="1"/>
  <c r="G8" i="126"/>
  <c r="S7" i="163"/>
  <c r="O8" i="123"/>
  <c r="P26" i="132" s="1"/>
  <c r="P7" i="132" s="1"/>
  <c r="M27" i="134"/>
  <c r="M7" i="134" s="1"/>
  <c r="P20" i="113"/>
  <c r="O39" i="134"/>
  <c r="Q37" i="166"/>
  <c r="O25" i="134"/>
  <c r="O13" i="134" s="1"/>
  <c r="P6" i="113"/>
  <c r="Q23" i="166"/>
  <c r="Q11" i="166" s="1"/>
  <c r="N28" i="113"/>
  <c r="T12" i="162"/>
  <c r="S47" i="132"/>
  <c r="O35" i="166"/>
  <c r="O4" i="166" s="1"/>
  <c r="S17" i="163"/>
  <c r="M37" i="134"/>
  <c r="M6" i="134" s="1"/>
  <c r="G18" i="126"/>
  <c r="O18" i="123"/>
  <c r="P36" i="132" s="1"/>
  <c r="Q36" i="166"/>
  <c r="Q7" i="166" s="1"/>
  <c r="O38" i="134"/>
  <c r="O9" i="134" s="1"/>
  <c r="O6" i="134"/>
  <c r="H12" i="126"/>
  <c r="X11" i="163"/>
  <c r="Q31" i="134"/>
  <c r="Q10" i="134" s="1"/>
  <c r="S12" i="123"/>
  <c r="T30" i="132" s="1"/>
  <c r="T10" i="132" s="1"/>
  <c r="S29" i="166"/>
  <c r="S8" i="166" s="1"/>
  <c r="F8" i="135"/>
  <c r="F38" i="55" l="1"/>
  <c r="F39" i="55" s="1"/>
  <c r="F25" i="55"/>
  <c r="E22" i="135"/>
  <c r="E21" i="135"/>
  <c r="L22" i="132"/>
  <c r="M23" i="134"/>
  <c r="M48" i="134"/>
  <c r="O21" i="166"/>
  <c r="O46" i="166"/>
  <c r="Q21" i="166"/>
  <c r="Q46" i="166"/>
  <c r="S4" i="166"/>
  <c r="S26" i="166"/>
  <c r="S6" i="166" s="1"/>
  <c r="Q28" i="134"/>
  <c r="Q8" i="134" s="1"/>
  <c r="S9" i="123"/>
  <c r="T27" i="132" s="1"/>
  <c r="T8" i="132" s="1"/>
  <c r="X8" i="163"/>
  <c r="H9" i="126"/>
  <c r="S27" i="163"/>
  <c r="E13" i="135"/>
  <c r="E14" i="135"/>
  <c r="G28" i="126"/>
  <c r="P24" i="132"/>
  <c r="P13" i="132" s="1"/>
  <c r="P47" i="132" s="1"/>
  <c r="O28" i="123"/>
  <c r="M34" i="160"/>
  <c r="J34" i="160" s="1"/>
  <c r="J34" i="136"/>
  <c r="O23" i="134"/>
  <c r="O48" i="134"/>
  <c r="S23" i="166"/>
  <c r="S11" i="166" s="1"/>
  <c r="H6" i="126"/>
  <c r="S6" i="123"/>
  <c r="Q25" i="134"/>
  <c r="Q13" i="134" s="1"/>
  <c r="X5" i="163"/>
  <c r="X27" i="163" s="1"/>
  <c r="P28" i="113"/>
  <c r="G18" i="131" s="1"/>
  <c r="S37" i="166"/>
  <c r="X19" i="163"/>
  <c r="Q39" i="134"/>
  <c r="S20" i="123"/>
  <c r="T38" i="132" s="1"/>
  <c r="H20" i="126"/>
  <c r="E5" i="135"/>
  <c r="F21" i="131"/>
  <c r="F22" i="131" s="1"/>
  <c r="K46" i="166"/>
  <c r="K21" i="166"/>
  <c r="Q27" i="134"/>
  <c r="Q7" i="134" s="1"/>
  <c r="S25" i="166"/>
  <c r="S5" i="166" s="1"/>
  <c r="H8" i="126"/>
  <c r="S8" i="123"/>
  <c r="T26" i="132" s="1"/>
  <c r="T7" i="132" s="1"/>
  <c r="X7" i="163"/>
  <c r="I48" i="134"/>
  <c r="I23" i="134"/>
  <c r="F10" i="135"/>
  <c r="F12" i="135"/>
  <c r="X17" i="163"/>
  <c r="Q37" i="134"/>
  <c r="Q6" i="134" s="1"/>
  <c r="H18" i="126"/>
  <c r="S18" i="123"/>
  <c r="T36" i="132" s="1"/>
  <c r="T6" i="132" s="1"/>
  <c r="S35" i="166"/>
  <c r="L47" i="132"/>
  <c r="W22" i="132"/>
  <c r="X21" i="162" s="1"/>
  <c r="X12" i="162"/>
  <c r="W47" i="132"/>
  <c r="F21" i="135" l="1"/>
  <c r="F22" i="135"/>
  <c r="P22" i="132"/>
  <c r="Q48" i="134"/>
  <c r="Q23" i="134"/>
  <c r="S21" i="166"/>
  <c r="S46" i="166"/>
  <c r="T24" i="132"/>
  <c r="T13" i="132" s="1"/>
  <c r="T47" i="132" s="1"/>
  <c r="S28" i="123"/>
  <c r="F13" i="135"/>
  <c r="F14" i="135" s="1"/>
  <c r="F5" i="135"/>
  <c r="G21" i="131"/>
  <c r="G22" i="131" s="1"/>
  <c r="H28" i="126"/>
  <c r="T22" i="132" l="1"/>
</calcChain>
</file>

<file path=xl/comments1.xml><?xml version="1.0" encoding="utf-8"?>
<comments xmlns="http://schemas.openxmlformats.org/spreadsheetml/2006/main">
  <authors>
    <author>Lötscher Alex HSLU W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 xml:space="preserve">Lötscher Alex HSLU W:
Ring-fenced revenues = </t>
        </r>
        <r>
          <rPr>
            <sz val="9"/>
            <color indexed="81"/>
            <rFont val="Tahoma"/>
            <family val="2"/>
          </rPr>
          <t xml:space="preserve">conditional grants + contributions + reserved carry overs + further sources (included fines) 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 xml:space="preserve">Lötscher Alex HSLU W:
Ring-fenced revenues = </t>
        </r>
        <r>
          <rPr>
            <sz val="9"/>
            <color indexed="81"/>
            <rFont val="Tahoma"/>
            <family val="2"/>
          </rPr>
          <t xml:space="preserve">conditional grants + contributions + reserved carry overs + further sources (included fines) </t>
        </r>
      </text>
    </comment>
  </commentList>
</comments>
</file>

<file path=xl/comments2.xml><?xml version="1.0" encoding="utf-8"?>
<comments xmlns="http://schemas.openxmlformats.org/spreadsheetml/2006/main">
  <authors>
    <author>Lötscher Alex HSLU W</author>
  </authors>
  <commentList>
    <comment ref="A165" authorId="0">
      <text>
        <r>
          <rPr>
            <b/>
            <sz val="9"/>
            <color indexed="81"/>
            <rFont val="Tahoma"/>
            <family val="2"/>
          </rPr>
          <t xml:space="preserve">Lötscher Alex HSLU W:
Ring-fenced revenues = </t>
        </r>
        <r>
          <rPr>
            <sz val="9"/>
            <color indexed="81"/>
            <rFont val="Tahoma"/>
            <family val="2"/>
          </rPr>
          <t xml:space="preserve">conditional grants + contributions + reserved carry overs + further sources (included fines) </t>
        </r>
      </text>
    </comment>
    <comment ref="B165" authorId="0">
      <text>
        <r>
          <rPr>
            <b/>
            <sz val="9"/>
            <color indexed="81"/>
            <rFont val="Tahoma"/>
            <family val="2"/>
          </rPr>
          <t xml:space="preserve">Lötscher Alex HSLU W:
Ring-fenced revenues = </t>
        </r>
        <r>
          <rPr>
            <sz val="9"/>
            <color indexed="81"/>
            <rFont val="Tahoma"/>
            <family val="2"/>
          </rPr>
          <t xml:space="preserve">conditional grants + contributions + reserved carry overs + further sources (included fines) </t>
        </r>
      </text>
    </comment>
  </commentList>
</comments>
</file>

<file path=xl/sharedStrings.xml><?xml version="1.0" encoding="utf-8"?>
<sst xmlns="http://schemas.openxmlformats.org/spreadsheetml/2006/main" count="1460" uniqueCount="1010">
  <si>
    <t>Total</t>
  </si>
  <si>
    <t>last year</t>
  </si>
  <si>
    <t>NET REVENUES</t>
  </si>
  <si>
    <t>t+1</t>
  </si>
  <si>
    <t>t+2</t>
  </si>
  <si>
    <t>t+3</t>
  </si>
  <si>
    <t>sharesd functions</t>
  </si>
  <si>
    <t>delegated functions</t>
  </si>
  <si>
    <t>1 general administration</t>
  </si>
  <si>
    <t>2 cleaning and greening</t>
  </si>
  <si>
    <t>3 water sewage</t>
  </si>
  <si>
    <t>4 road management</t>
  </si>
  <si>
    <t>5 public transport</t>
  </si>
  <si>
    <t>6 tourism development</t>
  </si>
  <si>
    <t>7 urban planning and housing</t>
  </si>
  <si>
    <t>8 public lighting</t>
  </si>
  <si>
    <t>9 economic development</t>
  </si>
  <si>
    <t>10 local forests</t>
  </si>
  <si>
    <t>11 environment</t>
  </si>
  <si>
    <t>12 sport development</t>
  </si>
  <si>
    <t>13 culture programs</t>
  </si>
  <si>
    <t>14 social care</t>
  </si>
  <si>
    <t>15 education</t>
  </si>
  <si>
    <t>16 healthcare</t>
  </si>
  <si>
    <t>17 civil emergencies</t>
  </si>
  <si>
    <t>18 short term debt service</t>
  </si>
  <si>
    <t>19 long term debt service</t>
  </si>
  <si>
    <t>20 other public service</t>
  </si>
  <si>
    <t>exclusive functions</t>
  </si>
  <si>
    <t>functional classification II (albanian functions)</t>
  </si>
  <si>
    <t>type of functions / main functions (law)</t>
  </si>
  <si>
    <t>type of program (main program)</t>
  </si>
  <si>
    <t xml:space="preserve"> </t>
  </si>
  <si>
    <t xml:space="preserve">unconditonal transfer </t>
  </si>
  <si>
    <t>Ring-fenced rev.</t>
  </si>
  <si>
    <t>Last year</t>
  </si>
  <si>
    <t>Current year (budget)</t>
  </si>
  <si>
    <t>Name</t>
  </si>
  <si>
    <r>
      <t>t</t>
    </r>
    <r>
      <rPr>
        <vertAlign val="subscript"/>
        <sz val="10"/>
        <rFont val="Calibri"/>
        <family val="2"/>
      </rPr>
      <t>1</t>
    </r>
  </si>
  <si>
    <r>
      <t>t</t>
    </r>
    <r>
      <rPr>
        <vertAlign val="subscript"/>
        <sz val="10"/>
        <rFont val="Calibri"/>
        <family val="2"/>
      </rPr>
      <t>2</t>
    </r>
  </si>
  <si>
    <r>
      <t>t</t>
    </r>
    <r>
      <rPr>
        <vertAlign val="subscript"/>
        <sz val="10"/>
        <rFont val="Calibri"/>
        <family val="2"/>
      </rPr>
      <t>3</t>
    </r>
  </si>
  <si>
    <t>fee per unit, start value</t>
  </si>
  <si>
    <t>fine per unit, start value</t>
  </si>
  <si>
    <t>Estim. fees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</si>
  <si>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</si>
  <si>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</si>
  <si>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</si>
  <si>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</si>
  <si>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</si>
  <si>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</si>
  <si>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</si>
  <si>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</si>
  <si>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</si>
  <si>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</si>
  <si>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</si>
  <si>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</si>
  <si>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</si>
  <si>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</si>
  <si>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</si>
  <si>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</si>
  <si>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</si>
  <si>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</si>
  <si>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</si>
  <si>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</si>
  <si>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</si>
  <si>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</si>
  <si>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Version</t>
  </si>
  <si>
    <t>Nature</t>
  </si>
  <si>
    <t>Type of function</t>
  </si>
  <si>
    <t>Capital investments</t>
  </si>
  <si>
    <t>D</t>
  </si>
  <si>
    <t>E</t>
  </si>
  <si>
    <t>F</t>
  </si>
  <si>
    <t>G</t>
  </si>
  <si>
    <t>H</t>
  </si>
  <si>
    <t>I</t>
  </si>
  <si>
    <t>J</t>
  </si>
  <si>
    <t xml:space="preserve">Expenditure net </t>
  </si>
  <si>
    <t>Expenditure</t>
  </si>
  <si>
    <t>Salaries</t>
  </si>
  <si>
    <t>Overall expendirure</t>
  </si>
  <si>
    <t>STATEMENT BY ACTIVITY / PROJECT</t>
  </si>
  <si>
    <t>Program 1</t>
  </si>
  <si>
    <t>Program 2</t>
  </si>
  <si>
    <t>Program 3</t>
  </si>
  <si>
    <t>Program 4</t>
  </si>
  <si>
    <t>Program 5</t>
  </si>
  <si>
    <t>Program 6</t>
  </si>
  <si>
    <t>Program 7</t>
  </si>
  <si>
    <t>Program 8</t>
  </si>
  <si>
    <t>Program 9</t>
  </si>
  <si>
    <t>Program 10</t>
  </si>
  <si>
    <t>Program 11</t>
  </si>
  <si>
    <t>Program 12</t>
  </si>
  <si>
    <t>Program 13</t>
  </si>
  <si>
    <t>Program 14</t>
  </si>
  <si>
    <t>Program 15</t>
  </si>
  <si>
    <t>Total activity</t>
  </si>
  <si>
    <t>Total project</t>
  </si>
  <si>
    <t>Ringfenced rev.</t>
  </si>
  <si>
    <t>te ardhura te mbartura</t>
  </si>
  <si>
    <t>P1</t>
  </si>
  <si>
    <t>P2</t>
  </si>
  <si>
    <t>P3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</si>
  <si>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</si>
  <si>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</si>
  <si>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</si>
  <si>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</si>
  <si>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</si>
  <si>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</si>
  <si>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</si>
  <si>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</si>
  <si>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</si>
  <si>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</si>
  <si>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</si>
  <si>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Local taxes / population</t>
  </si>
  <si>
    <t>Operational expenditures / population</t>
  </si>
  <si>
    <t>Non tax revenues (from fines, asse., enterp.) / total income</t>
  </si>
  <si>
    <t>Local tarrifs (fees) / population</t>
  </si>
  <si>
    <t>Program 16</t>
  </si>
  <si>
    <t>Operational expenditures / total expenditures</t>
  </si>
  <si>
    <t>Unconditional transfer / total income</t>
  </si>
  <si>
    <t>Paid interests for dept service / total income</t>
  </si>
  <si>
    <t>overall profit / total income</t>
  </si>
  <si>
    <t>Local taxes  / total income</t>
  </si>
  <si>
    <t>Local tarrifs (fees) / total income</t>
  </si>
  <si>
    <t>PERIOD OF TIME</t>
  </si>
  <si>
    <t>Budget year t+1</t>
  </si>
  <si>
    <t>Budget year t+2</t>
  </si>
  <si>
    <t>Budget year t+3</t>
  </si>
  <si>
    <t>Commune / Municipality (name)</t>
  </si>
  <si>
    <t>Head of department of finance</t>
  </si>
  <si>
    <t>Street</t>
  </si>
  <si>
    <t>Zip code</t>
  </si>
  <si>
    <t>City</t>
  </si>
  <si>
    <t>Date of actualisation (year, month, day)</t>
  </si>
  <si>
    <t>Population (at the end of the last year)</t>
  </si>
  <si>
    <t>Education</t>
  </si>
  <si>
    <t>Number</t>
  </si>
  <si>
    <t xml:space="preserve">Program responsible </t>
  </si>
  <si>
    <t>Yellow = to fill in by department fo finance</t>
  </si>
  <si>
    <t>General administration</t>
  </si>
  <si>
    <t>Cleaning and greening</t>
  </si>
  <si>
    <t>Water sewage</t>
  </si>
  <si>
    <t>Road management</t>
  </si>
  <si>
    <t>Public transport</t>
  </si>
  <si>
    <t>Tourism development</t>
  </si>
  <si>
    <t>Urban planning and housing</t>
  </si>
  <si>
    <t>Public lighting</t>
  </si>
  <si>
    <t>Economic development</t>
  </si>
  <si>
    <t>Local forests</t>
  </si>
  <si>
    <t>Environment</t>
  </si>
  <si>
    <t>Sport development</t>
  </si>
  <si>
    <t>Culture programs</t>
  </si>
  <si>
    <t>Social care</t>
  </si>
  <si>
    <t>Healthcare</t>
  </si>
  <si>
    <t>Civil emergencies</t>
  </si>
  <si>
    <t>Other public services</t>
  </si>
  <si>
    <t>Short term debt service</t>
  </si>
  <si>
    <t>Long term debt service</t>
  </si>
  <si>
    <t>Function</t>
  </si>
  <si>
    <t>Administrative unit</t>
  </si>
  <si>
    <t>Head of function</t>
  </si>
  <si>
    <t>Corresponding program</t>
  </si>
  <si>
    <t>Head of program</t>
  </si>
  <si>
    <t>Name of program</t>
  </si>
  <si>
    <t>Function 1</t>
  </si>
  <si>
    <t>Function 2</t>
  </si>
  <si>
    <t>Function 3</t>
  </si>
  <si>
    <t>Function 4</t>
  </si>
  <si>
    <t>Function 5</t>
  </si>
  <si>
    <t>Function 6</t>
  </si>
  <si>
    <t>Function 7</t>
  </si>
  <si>
    <t>Function 8</t>
  </si>
  <si>
    <t>Function 9</t>
  </si>
  <si>
    <t>Function 10</t>
  </si>
  <si>
    <t>Function 11</t>
  </si>
  <si>
    <t>Function 12</t>
  </si>
  <si>
    <t>Function 13</t>
  </si>
  <si>
    <t>Function 14</t>
  </si>
  <si>
    <t>Function 15</t>
  </si>
  <si>
    <t>Function 16</t>
  </si>
  <si>
    <t>Function 17</t>
  </si>
  <si>
    <t>Function 18</t>
  </si>
  <si>
    <t>Function 19</t>
  </si>
  <si>
    <t>Function 20</t>
  </si>
  <si>
    <t>Function 21</t>
  </si>
  <si>
    <t>Function 22</t>
  </si>
  <si>
    <t>Name of 
Activity / Project</t>
  </si>
  <si>
    <t>Activity / Project: 
ongoing / new</t>
  </si>
  <si>
    <t>Activity / Project:
exclusive / shared / delageted</t>
  </si>
  <si>
    <t>Activity / Project  1a</t>
  </si>
  <si>
    <t>Activity / Project  1b</t>
  </si>
  <si>
    <t>Activity / Project  1c</t>
  </si>
  <si>
    <t>Activity / Project  2a</t>
  </si>
  <si>
    <t>Activity / Project  2b</t>
  </si>
  <si>
    <t>Activity / Project  2c</t>
  </si>
  <si>
    <t>Activity / Project  3a</t>
  </si>
  <si>
    <t>Activity / Project  3b</t>
  </si>
  <si>
    <t>Activity / Project  3c</t>
  </si>
  <si>
    <t>Activity / Project  4a</t>
  </si>
  <si>
    <t>Activity / Project  4b</t>
  </si>
  <si>
    <t>Activity / Project  4c</t>
  </si>
  <si>
    <t>Activity / Project  5a</t>
  </si>
  <si>
    <t>Activity / Project  5b</t>
  </si>
  <si>
    <t>Activity / Project  5c</t>
  </si>
  <si>
    <t>Activity / Project  6a</t>
  </si>
  <si>
    <t>Activity / Project  6b</t>
  </si>
  <si>
    <t>Activity / Project  6c</t>
  </si>
  <si>
    <t>Activity / Project  7a</t>
  </si>
  <si>
    <t>Activity / Project  7b</t>
  </si>
  <si>
    <t>Activity / Project  7c</t>
  </si>
  <si>
    <t>Activity / Project  8a</t>
  </si>
  <si>
    <t>Activity / Project  8b</t>
  </si>
  <si>
    <t>Activity / Project  8c</t>
  </si>
  <si>
    <t>Activity / Project  9a</t>
  </si>
  <si>
    <t>Activity / Project  9b</t>
  </si>
  <si>
    <t>Activity / Project  9c</t>
  </si>
  <si>
    <t>Activity / Project  10a</t>
  </si>
  <si>
    <t>Activity / Project  10b</t>
  </si>
  <si>
    <t>Activity / Project  10c</t>
  </si>
  <si>
    <t>Activity / Project  11a</t>
  </si>
  <si>
    <t>Activity / Project  11b</t>
  </si>
  <si>
    <t>Activity / Project  11c</t>
  </si>
  <si>
    <t>Activity / Project  12a</t>
  </si>
  <si>
    <t>Activity / Project  12b</t>
  </si>
  <si>
    <t>Activity / Project  12c</t>
  </si>
  <si>
    <t>Activity / Project  13a</t>
  </si>
  <si>
    <t>Activity / Project  13b</t>
  </si>
  <si>
    <t>Activity / Project  13c</t>
  </si>
  <si>
    <t>Activity / Project  14a</t>
  </si>
  <si>
    <t>Activity / Project  14b</t>
  </si>
  <si>
    <t>Activity / Project  14c</t>
  </si>
  <si>
    <t>Activity / Project  15a</t>
  </si>
  <si>
    <t>Activity / Project  15b</t>
  </si>
  <si>
    <t>Activity / Project  15c</t>
  </si>
  <si>
    <t>Activity / Project  16a</t>
  </si>
  <si>
    <t>Activity / Project  16b</t>
  </si>
  <si>
    <t>Activity / Project  16c</t>
  </si>
  <si>
    <t>Activity / Project  17a</t>
  </si>
  <si>
    <t>Activity / Project  17b</t>
  </si>
  <si>
    <t>Activity / Project  17c</t>
  </si>
  <si>
    <t>Activity / Project  18a</t>
  </si>
  <si>
    <t>Activity / Project  18b</t>
  </si>
  <si>
    <t>Activity / Project  18c</t>
  </si>
  <si>
    <t>Activity / Project  19a</t>
  </si>
  <si>
    <t>Activity / Project  19b</t>
  </si>
  <si>
    <t>Activity / Project  19c</t>
  </si>
  <si>
    <t>Activity / Project  20a</t>
  </si>
  <si>
    <t>Activity / Project  20b</t>
  </si>
  <si>
    <t>Activity / Project  20c</t>
  </si>
  <si>
    <t>Activity / Project  21a</t>
  </si>
  <si>
    <t>Activity / Project  21b</t>
  </si>
  <si>
    <t>Activity / Project  21c</t>
  </si>
  <si>
    <t>Activity / Project  22a</t>
  </si>
  <si>
    <t>Activity / Project  22b</t>
  </si>
  <si>
    <t>Activity / Project  22c</t>
  </si>
  <si>
    <t>Expenditures</t>
  </si>
  <si>
    <t>Fees</t>
  </si>
  <si>
    <t>Ring-fenced revenues</t>
  </si>
  <si>
    <t>Small business tax</t>
  </si>
  <si>
    <t>Building tax</t>
  </si>
  <si>
    <t>Acricultural land tax</t>
  </si>
  <si>
    <t>Hotel tax</t>
  </si>
  <si>
    <t>Infrastructure impact tax</t>
  </si>
  <si>
    <t>Property transfer tax</t>
  </si>
  <si>
    <t>Vehicle registration tax</t>
  </si>
  <si>
    <t>Public space tax</t>
  </si>
  <si>
    <t>Billboard tax</t>
  </si>
  <si>
    <t>Temporary tax</t>
  </si>
  <si>
    <t>Advertising tax</t>
  </si>
  <si>
    <t>Shared tax 1</t>
  </si>
  <si>
    <t>Shared tax 2</t>
  </si>
  <si>
    <t>Shared tax 3</t>
  </si>
  <si>
    <t>Shared tax 4</t>
  </si>
  <si>
    <t xml:space="preserve">Overall tax revenue </t>
  </si>
  <si>
    <t>Cleaning fee</t>
  </si>
  <si>
    <t>Public space fee</t>
  </si>
  <si>
    <t>Potable water fee</t>
  </si>
  <si>
    <t>Lighting fee</t>
  </si>
  <si>
    <t>Sign fee</t>
  </si>
  <si>
    <t>Landscape fee</t>
  </si>
  <si>
    <t>Advertisement tax</t>
  </si>
  <si>
    <t>Parking fee</t>
  </si>
  <si>
    <t>Slaughter fee</t>
  </si>
  <si>
    <t>Social service fee</t>
  </si>
  <si>
    <t>Sports and culture fee</t>
  </si>
  <si>
    <t>Other services fee</t>
  </si>
  <si>
    <t>Overall fee revenue</t>
  </si>
  <si>
    <t>FINES</t>
  </si>
  <si>
    <t>FROM ASSETS</t>
  </si>
  <si>
    <t>CONDITIONAL GRANTS AND SPONSORSHIPS</t>
  </si>
  <si>
    <t>REGIONAL DEVELOPMENT FUNDS RDF</t>
  </si>
  <si>
    <t>CONTRIBUTIONS</t>
  </si>
  <si>
    <t>LOANS (BORROWING)</t>
  </si>
  <si>
    <t>TOTAL OF REVENUES</t>
  </si>
  <si>
    <t>Overall of fines</t>
  </si>
  <si>
    <t xml:space="preserve">Overall of revenues from assets </t>
  </si>
  <si>
    <t>Overall of enterprises</t>
  </si>
  <si>
    <t>Fine 1</t>
  </si>
  <si>
    <t>Fine 2</t>
  </si>
  <si>
    <t>Fine 3</t>
  </si>
  <si>
    <t xml:space="preserve">Building sale </t>
  </si>
  <si>
    <t>Land sale</t>
  </si>
  <si>
    <t>Sale of other properties</t>
  </si>
  <si>
    <t xml:space="preserve">Land lease </t>
  </si>
  <si>
    <t>Building lease</t>
  </si>
  <si>
    <t>Revenue from enterprise 1</t>
  </si>
  <si>
    <t>Revenue from enterprise 2</t>
  </si>
  <si>
    <t>Revenue from other enerprises</t>
  </si>
  <si>
    <t xml:space="preserve">Estimated growth  
in % </t>
  </si>
  <si>
    <t>Increase of fine per unit in %</t>
  </si>
  <si>
    <t>Current budget</t>
  </si>
  <si>
    <t>Base value of new fine</t>
  </si>
  <si>
    <t>Introduction of fine</t>
  </si>
  <si>
    <t>Expected volume increase of activity in %</t>
  </si>
  <si>
    <t>Improved use of fee potential in %</t>
  </si>
  <si>
    <t xml:space="preserve">Estimated impact of legal adjustments  in % </t>
  </si>
  <si>
    <t>Increase of fee per unit in %</t>
  </si>
  <si>
    <t>Base value of new fee</t>
  </si>
  <si>
    <t>Introduction of fee</t>
  </si>
  <si>
    <t>Impact of inflation in %</t>
  </si>
  <si>
    <t>Impact of real economic growth in %</t>
  </si>
  <si>
    <t>Impact of population growth in %</t>
  </si>
  <si>
    <t>Improved use of tax potent. in %</t>
  </si>
  <si>
    <t>Tax rate change 
in %</t>
  </si>
  <si>
    <t>Conditional grant 1</t>
  </si>
  <si>
    <t>Conditional grant 2</t>
  </si>
  <si>
    <t>Conditional grant 3</t>
  </si>
  <si>
    <t>Conditional grant 4</t>
  </si>
  <si>
    <t>Conditional grant 5</t>
  </si>
  <si>
    <t>Conditional grant 6</t>
  </si>
  <si>
    <t>Conditional grant 7</t>
  </si>
  <si>
    <t>Conditional grant 8</t>
  </si>
  <si>
    <t>Conditional grant 9</t>
  </si>
  <si>
    <t>Conditional grant 10</t>
  </si>
  <si>
    <t>Contribution 1</t>
  </si>
  <si>
    <t>Contribution 2</t>
  </si>
  <si>
    <t>Contribution 3</t>
  </si>
  <si>
    <t>Contribution 4</t>
  </si>
  <si>
    <t>Contribution 5</t>
  </si>
  <si>
    <t>Contribution 6</t>
  </si>
  <si>
    <t>Contribution 7</t>
  </si>
  <si>
    <t>Contribution 8</t>
  </si>
  <si>
    <t>Contribution 9</t>
  </si>
  <si>
    <t>Contribution 10</t>
  </si>
  <si>
    <t>Loan 1</t>
  </si>
  <si>
    <t>Loan 2</t>
  </si>
  <si>
    <t>Loan 3</t>
  </si>
  <si>
    <t>Loan 4</t>
  </si>
  <si>
    <t>Loan 5</t>
  </si>
  <si>
    <t>Loan 6</t>
  </si>
  <si>
    <t>Loan 7</t>
  </si>
  <si>
    <t>Loan 8</t>
  </si>
  <si>
    <t>Loan 9</t>
  </si>
  <si>
    <t>Loan 10</t>
  </si>
  <si>
    <t>Ceiling on saleries and social insurence</t>
  </si>
  <si>
    <t>Ceiling on consumption (excl. salaries and soc.in.)</t>
  </si>
  <si>
    <t>Minimum level of capital investments</t>
  </si>
  <si>
    <t>Overall ceiling</t>
  </si>
  <si>
    <t>Inflation rate</t>
  </si>
  <si>
    <t>Real economic growth rate</t>
  </si>
  <si>
    <t>Wage growth rate (nominal)</t>
  </si>
  <si>
    <t>Interest rate (3 months)</t>
  </si>
  <si>
    <t>Interest rate (5 years)</t>
  </si>
  <si>
    <t>Salaries and social incurance</t>
  </si>
  <si>
    <t>Consumption (excl. salaries and social insurance)</t>
  </si>
  <si>
    <t>Difference of overall ceiling (has to be &lt; 0)</t>
  </si>
  <si>
    <t>Ceiling on salaries and social insurence</t>
  </si>
  <si>
    <t>Difference of ceiling on salaries and social incurance (has to be &lt; 0)</t>
  </si>
  <si>
    <t>Ceiling on consumption</t>
  </si>
  <si>
    <t>Inflation</t>
  </si>
  <si>
    <t xml:space="preserve">Expected structural changes </t>
  </si>
  <si>
    <t>Expenditure for activity, first year</t>
  </si>
  <si>
    <t>Fee per unit</t>
  </si>
  <si>
    <t>NET AMOUNT REQUESTED</t>
  </si>
  <si>
    <t xml:space="preserve">Overall ceiling </t>
  </si>
  <si>
    <t xml:space="preserve">Activity </t>
  </si>
  <si>
    <t>Ongoing activity</t>
  </si>
  <si>
    <t>New activity</t>
  </si>
  <si>
    <t>Delegated function</t>
  </si>
  <si>
    <t>Exclusive function</t>
  </si>
  <si>
    <t>Shared function</t>
  </si>
  <si>
    <t>Minimum of capital investments</t>
  </si>
  <si>
    <t>Expected efficiency gains</t>
  </si>
  <si>
    <t>EXPECTED EXPENDITURES</t>
  </si>
  <si>
    <t>ESTIMATED REVENUE FROM FEE</t>
  </si>
  <si>
    <t>Volume increase of activity in %</t>
  </si>
  <si>
    <t xml:space="preserve">Impact of legal adjustments  in % </t>
  </si>
  <si>
    <t>Impact of other influe. factors in %</t>
  </si>
  <si>
    <t xml:space="preserve">ESTIMATED RING-FENCED REVENUES </t>
  </si>
  <si>
    <t>Conditional grants</t>
  </si>
  <si>
    <t>Contributions</t>
  </si>
  <si>
    <t>Reserved carry overs</t>
  </si>
  <si>
    <t>Further sources 
(incl. fines)</t>
  </si>
  <si>
    <t>Social insurance</t>
  </si>
  <si>
    <t>Operation/maintenance</t>
  </si>
  <si>
    <t>Other current expenditures</t>
  </si>
  <si>
    <t>Internal transfers</t>
  </si>
  <si>
    <t>External transfers</t>
  </si>
  <si>
    <t>Other transfers</t>
  </si>
  <si>
    <t>Interests</t>
  </si>
  <si>
    <t>Other</t>
  </si>
  <si>
    <t>RECURRENT COSTS</t>
  </si>
  <si>
    <t>Explanation</t>
  </si>
  <si>
    <t>230 / 231</t>
  </si>
  <si>
    <t>ESTIM. REVENUE FROM FEE</t>
  </si>
  <si>
    <t>ESTIM. RING-FENCED REV.</t>
  </si>
  <si>
    <t xml:space="preserve"> COMPLIANCE WITH CEILINGS</t>
  </si>
  <si>
    <t>OVERVIEW OF BUDGET REQUEST</t>
  </si>
  <si>
    <t>Back to overview</t>
  </si>
  <si>
    <t>K</t>
  </si>
  <si>
    <t>L</t>
  </si>
  <si>
    <t>M</t>
  </si>
  <si>
    <t>N</t>
  </si>
  <si>
    <t>O</t>
  </si>
  <si>
    <t>P</t>
  </si>
  <si>
    <t>Transfers</t>
  </si>
  <si>
    <t>604, 605, 606</t>
  </si>
  <si>
    <t>EXPECTED REVENUES</t>
  </si>
  <si>
    <t>Capital Investments</t>
  </si>
  <si>
    <t>Difference to minimum on capital investments (has to be &gt; 0)</t>
  </si>
  <si>
    <t>Consumption (excl. salaries and social assurance)</t>
  </si>
  <si>
    <t>Salaries and social insurance</t>
  </si>
  <si>
    <t>TBD</t>
  </si>
  <si>
    <t>Estimated impact of other factors in %</t>
  </si>
  <si>
    <t xml:space="preserve">Estim. impact of legal adjust. of tax law  % </t>
  </si>
  <si>
    <t xml:space="preserve">Estim. impact of other factors in % </t>
  </si>
  <si>
    <t>TOTAL EXPENDITURES</t>
  </si>
  <si>
    <t>TOTAL REVENUES</t>
  </si>
  <si>
    <t>OVERALL PROFIT / LOSS</t>
  </si>
  <si>
    <t>Overall revenues</t>
  </si>
  <si>
    <t>Overall expenditures</t>
  </si>
  <si>
    <t>Overall profit (+)/ loss (-)</t>
  </si>
  <si>
    <t>ESTIMATES OF LINE DEPARTMENTS</t>
  </si>
  <si>
    <t>ESTIMATES DEPARTMENT OF FINANCE</t>
  </si>
  <si>
    <t>DISCREPANCY (has to be = 0)</t>
  </si>
  <si>
    <t>Discrepancy (has to be = 0)</t>
  </si>
  <si>
    <t>Overall revenues from fees and ring-fenced</t>
  </si>
  <si>
    <t>Fee revenues / overall revenues</t>
  </si>
  <si>
    <t>Tax revenues / overall revenues</t>
  </si>
  <si>
    <t>Tax revenues per inhabitant</t>
  </si>
  <si>
    <t>Fee revenues per inhabitant</t>
  </si>
  <si>
    <t>Capital investments per inhabitant</t>
  </si>
  <si>
    <t>Unconditional grants and transfers / overall revenues</t>
  </si>
  <si>
    <t>Interests / overall expenditures</t>
  </si>
  <si>
    <t>Capital investments / overall expenditures</t>
  </si>
  <si>
    <t>Overall direct costs</t>
  </si>
  <si>
    <t>Overall recurrents costs</t>
  </si>
  <si>
    <t>Overall costs</t>
  </si>
  <si>
    <t>OVERALL COSTS</t>
  </si>
  <si>
    <t>(A1) FINANCIAL PLAN</t>
  </si>
  <si>
    <t>(B1) GENARAL INFORMATION</t>
  </si>
  <si>
    <t>(B2) PROGRAMMES</t>
  </si>
  <si>
    <t>Program name</t>
  </si>
  <si>
    <t>Program number</t>
  </si>
  <si>
    <t>(B3) ORGANISATION STRUCTURE</t>
  </si>
  <si>
    <t>(B4) ACTIVITIES PER FUNCTION</t>
  </si>
  <si>
    <t>TAXES</t>
  </si>
  <si>
    <t>FEES</t>
  </si>
  <si>
    <t>FROM ENTERPRISES</t>
  </si>
  <si>
    <t>REVENUES FROM LAST YEAR</t>
  </si>
  <si>
    <t>UNCONDITIONAL GRANTS AND TRANSFERS</t>
  </si>
  <si>
    <t>TOTAL OF OVERALL CEILING</t>
  </si>
  <si>
    <t>Administration fee</t>
  </si>
  <si>
    <t>Base value of new tax</t>
  </si>
  <si>
    <t>Introduction of tax</t>
  </si>
  <si>
    <t>Unconditonal grants and transfers</t>
  </si>
  <si>
    <t>Competitive grant 1</t>
  </si>
  <si>
    <t>Competitive grant 2</t>
  </si>
  <si>
    <t>Competitive grant 3</t>
  </si>
  <si>
    <t>Competitive grant 4</t>
  </si>
  <si>
    <t>Competitive grant 5</t>
  </si>
  <si>
    <t>Competitive grant 6</t>
  </si>
  <si>
    <t>Competitive grant 7</t>
  </si>
  <si>
    <t>Competitive grant 8</t>
  </si>
  <si>
    <t>Competitive grant 9</t>
  </si>
  <si>
    <t>Competitive grant 10</t>
  </si>
  <si>
    <t>DIRECT COSTS FOR PROJECTS &amp; CAP. INVESTMENTS</t>
  </si>
  <si>
    <t>Ongoing acitivities</t>
  </si>
  <si>
    <t>New activities</t>
  </si>
  <si>
    <t>Expenditure by economic classification (aggregated)</t>
  </si>
  <si>
    <t>Overall expenditures / overall revenues</t>
  </si>
  <si>
    <t>Own revenues (municipality) / overall revenues</t>
  </si>
  <si>
    <t>Overall unconditional grants and transfers</t>
  </si>
  <si>
    <t>Overall conditional grants</t>
  </si>
  <si>
    <t>Overall competitive grants</t>
  </si>
  <si>
    <t>Overall loans</t>
  </si>
  <si>
    <t>Overall contributions</t>
  </si>
  <si>
    <t>Expenditure by economic classification (disaggregated)</t>
  </si>
  <si>
    <t>ENGLISH</t>
  </si>
  <si>
    <t>SHQIPTAR</t>
  </si>
  <si>
    <t>(C2) REVENUES: LAST YEAR AND CURRENT YEAR</t>
  </si>
  <si>
    <t>(C1) EXPENDITURES: LAST YEAR AND CURRENT YEAR</t>
  </si>
  <si>
    <t>(D1) CEILINGS</t>
  </si>
  <si>
    <t>(D2) MACROECONOMIC ASSUMPTIONS</t>
  </si>
  <si>
    <t>(E1) REVENUE ESTIMATION TAXES</t>
  </si>
  <si>
    <t>(E2) REVENUE ESTIMATION FEES</t>
  </si>
  <si>
    <t>(E3) REVENUE ESTIMATION FINES</t>
  </si>
  <si>
    <t>(E4) REVENUE ESTIMATION FROM ASSETS</t>
  </si>
  <si>
    <t>(E4) REVENUE ESTIMATION FROM ENTERPRISES</t>
  </si>
  <si>
    <t>(E5) REVENUE ESTIMATION - UNCONDITONAL GRANTS AND TRANSFERS</t>
  </si>
  <si>
    <t>(E5) REVENUE ESTIMATION - CONDITIONAL GRANTS AND SPONSORSHIPS</t>
  </si>
  <si>
    <t xml:space="preserve">(E5) REVENUE ESTIMATION - REGIONAL DEVELOPMENT FUNDS RDF </t>
  </si>
  <si>
    <t>(E5) REVENUE ESTIMATION - CONTRIBUTIONS</t>
  </si>
  <si>
    <t>(E5) ESTIMATION OF REVENUES FROM LOANS (BORROWING)</t>
  </si>
  <si>
    <t>BRF (BUDGET REQUEST FORMS)</t>
  </si>
  <si>
    <t>(F1) REVENUE STATEMENT</t>
  </si>
  <si>
    <t>(F2) EXPENDITURE BY FUNCTION - GROSS AMOUNT</t>
  </si>
  <si>
    <t>(F3) GRAPH EXPENDITURE BY FUNCTION - GROSS AMOUNT</t>
  </si>
  <si>
    <t>(F4) EXPENDITURE BY FUNCTION - NET AMOUNT</t>
  </si>
  <si>
    <t>(F5) GRAPH EXPENDITURE BY FUNCTION - NET AMOUNT</t>
  </si>
  <si>
    <t>(F6) EXPENDITURE BY PROGRAMM - GROSS AMOUNT</t>
  </si>
  <si>
    <t>(F7) GRAPH EXPENDITURE BY PROGRAMM - GROSS AMOUNT</t>
  </si>
  <si>
    <t>(F8) EXPENDITURE BY PROGRAM - NET AMOUNT</t>
  </si>
  <si>
    <t>(F9) GRAPH EXPENDITURE BY PROGRAM - NET AMOUNT</t>
  </si>
  <si>
    <t>(F10) EXPENDITURE BY ACTIVITY - GROSS AMOUNT</t>
  </si>
  <si>
    <t xml:space="preserve">(F11) GRAPH EXPENDITURE BY ACTIVITY </t>
  </si>
  <si>
    <t>(F15) INDICATORS</t>
  </si>
  <si>
    <t>(F16) OVERALL DISCREPENCY OF FEES AND RINGFENCED REVENUES</t>
  </si>
  <si>
    <t>Difference of ceiling on consuption (has to be &lt; 0)</t>
  </si>
  <si>
    <t>Activity</t>
  </si>
  <si>
    <t>t+0</t>
  </si>
  <si>
    <t>P4</t>
  </si>
  <si>
    <t>P16</t>
  </si>
  <si>
    <t>Public Services</t>
  </si>
  <si>
    <t>road infrastructure</t>
  </si>
  <si>
    <t>education</t>
  </si>
  <si>
    <t>public transport</t>
  </si>
  <si>
    <t>urban planning</t>
  </si>
  <si>
    <t>social services</t>
  </si>
  <si>
    <t>Culture and Tourism</t>
  </si>
  <si>
    <t>Youth and Sports</t>
  </si>
  <si>
    <t>Planning, management, administration</t>
  </si>
  <si>
    <t>Economic development and employment</t>
  </si>
  <si>
    <t>Public order and civil protection</t>
  </si>
  <si>
    <t>health</t>
  </si>
  <si>
    <t>environment</t>
  </si>
  <si>
    <t>other programs</t>
  </si>
  <si>
    <t>(F12) EXPENDITURE BY ECONOMIC CLASSIFICATION (GROSS)</t>
  </si>
  <si>
    <t>(F13) GRAPH - EXPENDITURE BY ECONOMIC CLASSIFICATION (GROSS)</t>
  </si>
  <si>
    <t>(F14) OVERALL FINANCIAL STATISTICS</t>
  </si>
  <si>
    <t>Carry overs from the last year</t>
  </si>
  <si>
    <t>Carry overs from last year</t>
  </si>
  <si>
    <t>External revenues / overall revenues</t>
  </si>
  <si>
    <t xml:space="preserve">(E4) CARRY OVERS FROM THE LAST YEAR </t>
  </si>
  <si>
    <t>CARRY OVERS FROM LAST YEAR</t>
  </si>
  <si>
    <t>Fine, asset, enterprise and last year carry overs / overall revenues</t>
  </si>
  <si>
    <t>Overall carry overs from last year</t>
  </si>
  <si>
    <t xml:space="preserve">PARASHIKIMI I TË ARDHURAVE NGA TARIFAT </t>
  </si>
  <si>
    <t>(A1) PROGRAMI BUXHETOR</t>
  </si>
  <si>
    <t>(B1) INFORMACION I PËRGJITHSHËM</t>
  </si>
  <si>
    <t>(B2) PROGRAMET</t>
  </si>
  <si>
    <t>(B3) STRUKTURA ORGANIZATIVE</t>
  </si>
  <si>
    <t xml:space="preserve">(B4) AKTIVITETET PËR ÇDO FUNKSION </t>
  </si>
  <si>
    <t>(C1) SHPENZIMET: FAKTI VITI I KALUAR DHE PLANI VITI KORENT</t>
  </si>
  <si>
    <t>(C2) TË ARDHURAT: FAKTI VITI I KALUAR DHE PLANI VITI KORENT</t>
  </si>
  <si>
    <t>(D1) TAVANET</t>
  </si>
  <si>
    <t>(D2) PARASHIKIMET MAKROEKONOMIKE</t>
  </si>
  <si>
    <t>(E1) PARASHIKIMI I TË ARDHURAVE NGA TAKSAT</t>
  </si>
  <si>
    <t xml:space="preserve">(E2) PARASHIKIMI I TË ARDHURAVE NGA TARIFAT </t>
  </si>
  <si>
    <t xml:space="preserve">(E3) PARASHIKIMI I TË ARDHURAVE NGA GJOBAT </t>
  </si>
  <si>
    <t>(E4) PARASHIKIMI I TË ARDHURAVE NGA ASETET</t>
  </si>
  <si>
    <t>(E4) PARASHIKIMI I TË ARDHURAVE NGA NDËRMARRJET</t>
  </si>
  <si>
    <t xml:space="preserve">(E4) PARASHIKIMI I TË ARDHURAVE - TË ARDHURA TË MBARTURA </t>
  </si>
  <si>
    <t xml:space="preserve">(E5) PARASHIKIMI I TË ARDHURAVE - FZHR FONDI I ZHVILLIMIT TË RAJONEVE </t>
  </si>
  <si>
    <t xml:space="preserve">(E5) PARASHIKIMI I TË ARDHURAVE - DHURIME </t>
  </si>
  <si>
    <t>(E5) PARASHIKIMI I TË ARDHURAVE NGA HUATË (HUAMARRJE)</t>
  </si>
  <si>
    <t>KËRKESAT BUXHETORE (FORMULARI KËRKESAT BUXHETORE)</t>
  </si>
  <si>
    <t>PËRMBLEDHJE KËRKESËS BUXHETORE</t>
  </si>
  <si>
    <t>PARASHIKIMI I SHPENZIMEVE</t>
  </si>
  <si>
    <t xml:space="preserve">PARASHIKIMI I TË ARDHURAVE ME DESTINACION  </t>
  </si>
  <si>
    <t xml:space="preserve">SHUMA NETO E KËRKUAR </t>
  </si>
  <si>
    <t xml:space="preserve">Pagat dhe sigurimet shoqërore </t>
  </si>
  <si>
    <t>Shpenzime të tjera korrente (përjashto rroga dhe sigurime shoq.)</t>
  </si>
  <si>
    <t xml:space="preserve">Shpenzime kapitale </t>
  </si>
  <si>
    <t xml:space="preserve">Tavan i përgjithshëm </t>
  </si>
  <si>
    <t>SHPENZIME TË PARASHIKUARA</t>
  </si>
  <si>
    <t>Diferenca e tavanit të përgjithshëm (duhet të jetë &lt; 0)</t>
  </si>
  <si>
    <t xml:space="preserve">Tavani për pagat dhe sigurimet shoqërore </t>
  </si>
  <si>
    <t>Diferenca tavanit të pagave dhe sigurimeve shoq. (duhet të jetë &lt; 0)</t>
  </si>
  <si>
    <t>Tavani i shpenzimeve të tjera korrente</t>
  </si>
  <si>
    <t>Shpenzime të tjera korrente (përjashto pagat dhe sigurimet shoq.)</t>
  </si>
  <si>
    <t>Diferenca e tavanit për shpenzimet e tjera korrente (duhet të jetë &lt; 0)</t>
  </si>
  <si>
    <t xml:space="preserve">Minimumi shpenzimeve kapitale </t>
  </si>
  <si>
    <t>Diferenca e minimumit të shpenzimeve kapitale (duhet të jetë &gt; 0)</t>
  </si>
  <si>
    <t>Shpenzime për aktivitet, viti i parë</t>
  </si>
  <si>
    <t>Inflacioni</t>
  </si>
  <si>
    <t>Ndryshime strukturore të parashikuara</t>
  </si>
  <si>
    <t xml:space="preserve">Rritje efiçence e pritshme </t>
  </si>
  <si>
    <t xml:space="preserve">KOSTO DIREKTE PËR PROJEKTE &amp; SHPENZIME KAPITALE </t>
  </si>
  <si>
    <t xml:space="preserve">Pagat </t>
  </si>
  <si>
    <t xml:space="preserve">Sigurimet shoqërore </t>
  </si>
  <si>
    <t xml:space="preserve">Mirëmbajtje </t>
  </si>
  <si>
    <t xml:space="preserve">Shpenzime të tjera korrente </t>
  </si>
  <si>
    <t xml:space="preserve">Transferta të brendshme </t>
  </si>
  <si>
    <t xml:space="preserve">Transferta të jashtme </t>
  </si>
  <si>
    <t xml:space="preserve">Transferta të tjera </t>
  </si>
  <si>
    <t>Interesa</t>
  </si>
  <si>
    <t xml:space="preserve">Të tjera </t>
  </si>
  <si>
    <t xml:space="preserve">SHPENZIME KORRENTE </t>
  </si>
  <si>
    <t>Pagat</t>
  </si>
  <si>
    <t>Mirembajtje</t>
  </si>
  <si>
    <t>Transferta</t>
  </si>
  <si>
    <t>Shpjegimi</t>
  </si>
  <si>
    <t>Vlera bazë e tarifës së re</t>
  </si>
  <si>
    <t>Rritja e volumit të aktivitetit në %</t>
  </si>
  <si>
    <t>Përdorimi i përmirësuar i potencialit në %</t>
  </si>
  <si>
    <t>Impakti i vlerësuar i ndryshimeve ligjore në %</t>
  </si>
  <si>
    <t>Impakti i vlerësuar i faktorëve të tjerë influencues në  %</t>
  </si>
  <si>
    <t>Rritja e tarifës për njësi %</t>
  </si>
  <si>
    <t>Tarifa për njësi</t>
  </si>
  <si>
    <t xml:space="preserve">VLERËSIM I TË ARDHURAVE NGA TARIFAT </t>
  </si>
  <si>
    <t>Dhurime</t>
  </si>
  <si>
    <t>Të ardhura të mbartura</t>
  </si>
  <si>
    <t>Burime të tjera (përfshi gjobat)</t>
  </si>
  <si>
    <t xml:space="preserve">VLERËSIM I TË ARDHURAVE ME DESTINACION </t>
  </si>
  <si>
    <t>PARASHIKIMI I TE ARDHURAVE</t>
  </si>
  <si>
    <t>SHUMA NETO E KËRKUAR</t>
  </si>
  <si>
    <t xml:space="preserve">(F1) PASQYRA E TË ARDHURAVE  </t>
  </si>
  <si>
    <t>(F16) MOSPËRPUTHJA E TARIFAVE ME TË ARDHURAT ME DESTINACION</t>
  </si>
  <si>
    <t>(F2) SHPENZIMET SIPAS FUNKSIONIT - SHUMA BRUTO</t>
  </si>
  <si>
    <t xml:space="preserve">(F3) GRAFIKU I SHPENZIMEVE SIPAS FUNKSIONIT - SHUMA BRUTO </t>
  </si>
  <si>
    <t>(F4) SHPENZIMET SIPAS FUNKSIONIT - SHUMA NETO</t>
  </si>
  <si>
    <t>(F5) GRAFIKU I SHPENZIMEVE SIPAS FUNKSIONIT - SHUMA NETO</t>
  </si>
  <si>
    <t>(F6) SHPENZIMET SIPAS PROGRAMIT - SHUMA BRUTO</t>
  </si>
  <si>
    <t xml:space="preserve">(F7) GRAFIKU I SHPENZIMEVE SIPAS FUNKSIONIT - SHUMA BRUTO </t>
  </si>
  <si>
    <t>(F8) SHPENZIMET SIPAS PROGRAMIT - SHUMA NETO</t>
  </si>
  <si>
    <t>(F9) GRAFIKU I SHPENZIMEVE SIPAS PROGRAMIT - SHUMA NETO</t>
  </si>
  <si>
    <t>(F15) INDIKATORËT</t>
  </si>
  <si>
    <t>(F10) SHPENZIME SIPAS AKTIVITETEVE - SHUMA BRUTO</t>
  </si>
  <si>
    <t xml:space="preserve">(F11) GRAFIKU I SHPENZIMEVE SIPAS AKTIVITETEVE </t>
  </si>
  <si>
    <t xml:space="preserve">(F12) SHPENZIMET SIPAS KLASIFIKIMIT EKONOMIK </t>
  </si>
  <si>
    <t xml:space="preserve">(F13) GRAFIKU I SHPENZIMEVE SIPAS KLASIFIKIMIT EKONOMIK </t>
  </si>
  <si>
    <t>(F14) PASQYRA E TË ARDHURAVE DHE SHPENZIMEVE</t>
  </si>
  <si>
    <t>PËRMBLEDHJE E KOSTOVE</t>
  </si>
  <si>
    <t>TOTALI I TË ARDHURAVE</t>
  </si>
  <si>
    <t>TOTALI I SHPENZIMEVE</t>
  </si>
  <si>
    <t xml:space="preserve">GJITHSEJ FITIM  / HUMBJE </t>
  </si>
  <si>
    <t xml:space="preserve">VLERËSIMET E DEPARTAMENTEVE TË LINJËS </t>
  </si>
  <si>
    <t>VLERËSIMET E DEPARTAMENTIT TË FINANCËS</t>
  </si>
  <si>
    <t>MOSPËRPUTHJA (duhet të jetë = 0)</t>
  </si>
  <si>
    <t>PERIUDHA KOHORE</t>
  </si>
  <si>
    <t>Fakti Viti i kaluar</t>
  </si>
  <si>
    <t>Viti aktual (buxheti)</t>
  </si>
  <si>
    <t>Buxheti viti t+1</t>
  </si>
  <si>
    <t>Buxheti viti t+2</t>
  </si>
  <si>
    <t>Buxheti viti t+3</t>
  </si>
  <si>
    <t>Versioni</t>
  </si>
  <si>
    <t>Komuna / Bashkia (emri)</t>
  </si>
  <si>
    <t xml:space="preserve">Shefi i departamentit të financës </t>
  </si>
  <si>
    <t>Rruga</t>
  </si>
  <si>
    <t>Kodi postal</t>
  </si>
  <si>
    <t>Qyteti</t>
  </si>
  <si>
    <t>Data e zbatimit (viti, muaji, dita</t>
  </si>
  <si>
    <t>Popullsia (në fund të vitit të kaluar)</t>
  </si>
  <si>
    <t>Programi 1</t>
  </si>
  <si>
    <t>Programi 2</t>
  </si>
  <si>
    <t>Programi 3</t>
  </si>
  <si>
    <t>Programi 4</t>
  </si>
  <si>
    <t>Programi 5</t>
  </si>
  <si>
    <t>Programi 6</t>
  </si>
  <si>
    <t>Programi 7</t>
  </si>
  <si>
    <t>Programi 8</t>
  </si>
  <si>
    <t>Programi 9</t>
  </si>
  <si>
    <t>Programi 10</t>
  </si>
  <si>
    <t>Programi 11</t>
  </si>
  <si>
    <t>Programi 12</t>
  </si>
  <si>
    <t>Programi 13</t>
  </si>
  <si>
    <t>Programi 14</t>
  </si>
  <si>
    <t>Programi 15</t>
  </si>
  <si>
    <t>Programi 16</t>
  </si>
  <si>
    <t xml:space="preserve">Emri i programit </t>
  </si>
  <si>
    <t>Numri i programit</t>
  </si>
  <si>
    <t xml:space="preserve">Përgjegjësi i programit </t>
  </si>
  <si>
    <t>Numri</t>
  </si>
  <si>
    <t>Funksioni</t>
  </si>
  <si>
    <t>Njësia administrative</t>
  </si>
  <si>
    <t>Përgjegjësi i funksionit</t>
  </si>
  <si>
    <t>Programi përkatës</t>
  </si>
  <si>
    <t>Emri i Aktivitetit / Projektit</t>
  </si>
  <si>
    <t>Shpenzime</t>
  </si>
  <si>
    <t>Tarifa</t>
  </si>
  <si>
    <t>TAKSA</t>
  </si>
  <si>
    <t>TARIFA</t>
  </si>
  <si>
    <t>GJOBA</t>
  </si>
  <si>
    <t>NGA ASETET</t>
  </si>
  <si>
    <t>NGA NDËRMARRJET</t>
  </si>
  <si>
    <t>TË ARDHURA NGA VITI I KALUAR/FAKTI</t>
  </si>
  <si>
    <t xml:space="preserve">TRANSFERTA TË PAKUSHTËZUARA DHE TRANSFERTA </t>
  </si>
  <si>
    <t xml:space="preserve">TRANSFERTA TË KUSHTËZUARA DHE SPONSORIZIME </t>
  </si>
  <si>
    <t>FONDI I ZHVILLIMIT TË RAJONEVE FZHR</t>
  </si>
  <si>
    <t>KONTRIBUTE</t>
  </si>
  <si>
    <t>KREDI (HUAMARRJE)</t>
  </si>
  <si>
    <t>Tavani i pagave dhe sigurimeve shoqërore</t>
  </si>
  <si>
    <t>Tavani i shpenzimeve të tjera korrente(përjashto pagat dhe sig. shoq.)</t>
  </si>
  <si>
    <t>Niveli minimal i shpenzimeve kapitale</t>
  </si>
  <si>
    <t>Përmbledhje e tavaneve</t>
  </si>
  <si>
    <t>TOTALI PËRMBLEDHJE E TAVANEVE</t>
  </si>
  <si>
    <t>Norma e inflacionit</t>
  </si>
  <si>
    <t xml:space="preserve">Norma reale e rritjes ekonomike </t>
  </si>
  <si>
    <t>Norma e rritjes së pagave (nominale)</t>
  </si>
  <si>
    <t>Norma e interesit (3 muaj)</t>
  </si>
  <si>
    <t>Norma e interesit (5 vjet)</t>
  </si>
  <si>
    <t xml:space="preserve">Taksa e biznesit të vogël </t>
  </si>
  <si>
    <t xml:space="preserve">Taksa mbi pasurine e paluajteshme/ndertesa </t>
  </si>
  <si>
    <t>Taksa mbi pasurine e paluajteshme/Toka bujqësore</t>
  </si>
  <si>
    <t>Taksa e fjetjes ne hotel</t>
  </si>
  <si>
    <t>Taksa e ndikimit në infrastrukturë nga ndertimet e reja</t>
  </si>
  <si>
    <t>Taksa mbi kalimin e të drejtës së pronësisë për pasuritë e paluajtshme</t>
  </si>
  <si>
    <t>Taksa e rregjistrimit të automjeteve/Taksa e mjetet e perdorura</t>
  </si>
  <si>
    <t xml:space="preserve">Taksa për zenien hapësirave publike </t>
  </si>
  <si>
    <t>Vendosje tabele për qëllime identifikimi</t>
  </si>
  <si>
    <t>Taksa të përkohshme</t>
  </si>
  <si>
    <t>Taksa të ndara 1</t>
  </si>
  <si>
    <t>Taksa të ndara 2</t>
  </si>
  <si>
    <t>Taksa të ndara 3</t>
  </si>
  <si>
    <t>Taksa të ndara 4</t>
  </si>
  <si>
    <t>Të ardhurat gjithsej nga taksat</t>
  </si>
  <si>
    <t>Buxheti aktual</t>
  </si>
  <si>
    <t>Vlera bazë e taksës së re</t>
  </si>
  <si>
    <t>Futja e taksës</t>
  </si>
  <si>
    <t>Impakti i inflacionit në %</t>
  </si>
  <si>
    <t>Impakti i rritjes reale ekonomike në %</t>
  </si>
  <si>
    <t>Impakti i rritjes së popullsisë në %</t>
  </si>
  <si>
    <t xml:space="preserve">Vlerësim i impaktit nga përmirësimi i ligjit mbi taksat në %  </t>
  </si>
  <si>
    <t xml:space="preserve">Vlerësim i impaktit të faktorëve të tjerë në % </t>
  </si>
  <si>
    <t>Përmirësimi i përdorimit ë potencialit të taksave në %</t>
  </si>
  <si>
    <t xml:space="preserve">Tarifa e pastrimit </t>
  </si>
  <si>
    <t xml:space="preserve">Tarifa e hapësirës publike </t>
  </si>
  <si>
    <t>Tarifa e ujit të pijshëm</t>
  </si>
  <si>
    <t>Tarifa e ndriçimit publik</t>
  </si>
  <si>
    <t>Tarifa e sinjalistikës</t>
  </si>
  <si>
    <t>Tarifa e parkimit</t>
  </si>
  <si>
    <t>Tarifa e thertores</t>
  </si>
  <si>
    <t>Tarifa për shërbime administrative</t>
  </si>
  <si>
    <t>Tarifa për shërbime sociale</t>
  </si>
  <si>
    <t>Tarifa për aktivitete sportive dhe kulturore</t>
  </si>
  <si>
    <t>Tarifa për shërbime të tjera</t>
  </si>
  <si>
    <t>Të ardhurat gjithsej nga tarifat</t>
  </si>
  <si>
    <t xml:space="preserve">Vlera bazë e tarifës së re </t>
  </si>
  <si>
    <t xml:space="preserve">Futja e tarifës </t>
  </si>
  <si>
    <t>Rritja e pritshme e volumit të aktivitetit në %</t>
  </si>
  <si>
    <t>Përmirësimi i përdorimit ë potencialit të tarifës në % %</t>
  </si>
  <si>
    <t xml:space="preserve">Vlerësim i impaktit nga përmirësimi i ligjit në % </t>
  </si>
  <si>
    <t>Vlerësim i impaktit nga faktorët e tjerë në %</t>
  </si>
  <si>
    <t>Rritja e tarifave për njësi në %</t>
  </si>
  <si>
    <t>Gjithsej gjobat</t>
  </si>
  <si>
    <t>Rritja e gjobave për njësi në %</t>
  </si>
  <si>
    <t xml:space="preserve">Vlera bazë e gjobës së re </t>
  </si>
  <si>
    <t>Gjobë për njësi, vlera fillestare</t>
  </si>
  <si>
    <t>Futja e gjobës</t>
  </si>
  <si>
    <t>Shitja e ndërtesës</t>
  </si>
  <si>
    <t>Shitja e tokës</t>
  </si>
  <si>
    <t>Shitja e pronave të tjera</t>
  </si>
  <si>
    <t>Qera e tokës</t>
  </si>
  <si>
    <t>Qera e ndërtesës</t>
  </si>
  <si>
    <t>Gjithsej të ardhurat nga asetet</t>
  </si>
  <si>
    <t>Të ardhura nga ndërmarrja 1</t>
  </si>
  <si>
    <t>Të ardhura nga ndërmarrja 2</t>
  </si>
  <si>
    <t>Të ardhura nga ndërmmarje të tjera</t>
  </si>
  <si>
    <t>Gjithsej nga ndërmarrjet</t>
  </si>
  <si>
    <t xml:space="preserve">Emri </t>
  </si>
  <si>
    <t>Të ardhurat nga viti i kaluar/Fakti</t>
  </si>
  <si>
    <t>Transferta e kushtëzuar 1</t>
  </si>
  <si>
    <t>Transferta e kushtëzuar 2</t>
  </si>
  <si>
    <t>Transferta ekushtëzuar 3</t>
  </si>
  <si>
    <t>Transferta e kushtëzuar 4</t>
  </si>
  <si>
    <t>Transferta ekushtëzuar 5</t>
  </si>
  <si>
    <t>Transferta e kushtëzuar 6</t>
  </si>
  <si>
    <t>Transferta e kushtëzuar 7</t>
  </si>
  <si>
    <t>Transferta e kushtëzuar 8</t>
  </si>
  <si>
    <t>Transferta e kushtëzuar 9</t>
  </si>
  <si>
    <t>Transferta e kushtëzuar10</t>
  </si>
  <si>
    <t>Grant konkurrues 1</t>
  </si>
  <si>
    <t>Grant konkurrues  2</t>
  </si>
  <si>
    <t>Grant konkurrues  3</t>
  </si>
  <si>
    <t>Grant konkurrues  4</t>
  </si>
  <si>
    <t>Grant konkurrues  5</t>
  </si>
  <si>
    <t>Grant konkurrues  6</t>
  </si>
  <si>
    <t>Grant konkurrues 7</t>
  </si>
  <si>
    <t>Grant konkurrues 8</t>
  </si>
  <si>
    <t>Grant konkurrues  9</t>
  </si>
  <si>
    <t>Grant konkurrues 10</t>
  </si>
  <si>
    <t>Dhurime 1</t>
  </si>
  <si>
    <t>Dhurime 2</t>
  </si>
  <si>
    <t>Dhurime 3</t>
  </si>
  <si>
    <t>Dhurime 4</t>
  </si>
  <si>
    <t>Dhurime 5</t>
  </si>
  <si>
    <t>Dhurime 6</t>
  </si>
  <si>
    <t>Dhurime 7</t>
  </si>
  <si>
    <t>Dhurime 8</t>
  </si>
  <si>
    <t>Dhurime 9</t>
  </si>
  <si>
    <t>Dhurime 10</t>
  </si>
  <si>
    <t>Kredi 1</t>
  </si>
  <si>
    <t>Kredi 2</t>
  </si>
  <si>
    <t>Kredi 3</t>
  </si>
  <si>
    <t>Kredi 4</t>
  </si>
  <si>
    <t>Kredi 5</t>
  </si>
  <si>
    <t>Kredi 6</t>
  </si>
  <si>
    <t>Kredi 7</t>
  </si>
  <si>
    <t>Kredi 8</t>
  </si>
  <si>
    <t>Kredi 9</t>
  </si>
  <si>
    <t>Kredi 10</t>
  </si>
  <si>
    <t xml:space="preserve">Aktiviteti / Projekti: ne vijim/ I ri në vazhdim / i ri </t>
  </si>
  <si>
    <t xml:space="preserve">Aktiviteti / Projekti: I veti/perbashket/deleguar ekskluziv / i përbashkët  / i deleguar </t>
  </si>
  <si>
    <t>Vendosje tabele për qëllime reklamimi II. (të lëvizshme dhe të palëvizshme)</t>
  </si>
  <si>
    <t>Ndyshimi i normës së taksave në %</t>
  </si>
  <si>
    <t xml:space="preserve">Rritja e parashikuar në % </t>
  </si>
  <si>
    <t>Gjithsej të ardhura nga viti i kaluar</t>
  </si>
  <si>
    <t>Gjithsej transferta të kushtëzuara</t>
  </si>
  <si>
    <t xml:space="preserve">Gjithsej grante konkurruese </t>
  </si>
  <si>
    <t>Gjithsej dhurime</t>
  </si>
  <si>
    <t>Gjithsej kredi</t>
  </si>
  <si>
    <t>Aktivitete në vazhdim</t>
  </si>
  <si>
    <t>Aktivitete të reja</t>
  </si>
  <si>
    <t>Gjithsej kosto direkte</t>
  </si>
  <si>
    <t>Gjithsej shpenzime korrente</t>
  </si>
  <si>
    <t>Gjithsej kosto</t>
  </si>
  <si>
    <t>Shpenzime sipas klasifikimit ekonomik (të grumbulluara)</t>
  </si>
  <si>
    <t>Gjithsej të ardhura</t>
  </si>
  <si>
    <t>Gjithsej shpenzime</t>
  </si>
  <si>
    <t>Gjithsej fitim (+) / humbje (-)</t>
  </si>
  <si>
    <t>Gjithsej të ardhura me destinacion dhe tarifa</t>
  </si>
  <si>
    <t>Mospërputhja (duhet të jetë = 0)</t>
  </si>
  <si>
    <t>Të ardhura të veta (bashkia/komuna) / Totali i të ardhurave</t>
  </si>
  <si>
    <t>Të ardhura nga taksat për banorë</t>
  </si>
  <si>
    <t>Të ardhura nga tarifat për banorë</t>
  </si>
  <si>
    <t xml:space="preserve">Shpenzime kapitale për banorë </t>
  </si>
  <si>
    <t>Shpenzime kapitale / Totali i shpenzimeve</t>
  </si>
  <si>
    <t xml:space="preserve">E verdhë = plotësohet nga Departamenti i Financës </t>
  </si>
  <si>
    <t>TOTALI</t>
  </si>
  <si>
    <t>Shpenzime sipas klasifikimit ekonomik (e ndarë)</t>
  </si>
  <si>
    <t>Shpenzime sipas klasifikimit ekonomik (e bashkuar)</t>
  </si>
  <si>
    <t>Gjoba 1</t>
  </si>
  <si>
    <t>Gjoba 2</t>
  </si>
  <si>
    <t>Gjoba 3</t>
  </si>
  <si>
    <t xml:space="preserve">Shërbime të tjera publike </t>
  </si>
  <si>
    <t>Funksioni 1</t>
  </si>
  <si>
    <t>Funksioni 2</t>
  </si>
  <si>
    <t>Funksioni 3</t>
  </si>
  <si>
    <t>Funksioni 4</t>
  </si>
  <si>
    <t>Funksioni 5</t>
  </si>
  <si>
    <t>Funksioni 6</t>
  </si>
  <si>
    <t>Funksioni 7</t>
  </si>
  <si>
    <t>Funksioni 8</t>
  </si>
  <si>
    <t>Funksioni 9</t>
  </si>
  <si>
    <t>Funksioni 10</t>
  </si>
  <si>
    <t>Funksioni 11</t>
  </si>
  <si>
    <t>Funksioni 12</t>
  </si>
  <si>
    <t>Funksioni 13</t>
  </si>
  <si>
    <t>Funksioni 14</t>
  </si>
  <si>
    <t>Funksioni 15</t>
  </si>
  <si>
    <t>Funksioni 16</t>
  </si>
  <si>
    <t>Funksioni 17</t>
  </si>
  <si>
    <t>Funksioni 18</t>
  </si>
  <si>
    <t>Funksioni 19</t>
  </si>
  <si>
    <t>Funksioni 20</t>
  </si>
  <si>
    <t>Funksioni 21</t>
  </si>
  <si>
    <t>Funksioni 22</t>
  </si>
  <si>
    <t>Aktiviteti</t>
  </si>
  <si>
    <t>Natyra</t>
  </si>
  <si>
    <t>Tipi i funksionit</t>
  </si>
  <si>
    <t>Aktiviteti / Projekti  1a</t>
  </si>
  <si>
    <t>Aktiviteti / Projekti  1b</t>
  </si>
  <si>
    <t>Aktiviteti / Projekti  1c</t>
  </si>
  <si>
    <t>Aktiviteti / Projekti  2a</t>
  </si>
  <si>
    <t>Aktiviteti / Projekti  2b</t>
  </si>
  <si>
    <t>Aktiviteti / Projekti  2c</t>
  </si>
  <si>
    <t>Aktiviteti / Projekti  3a</t>
  </si>
  <si>
    <t>Aktiviteti / Projekti  3b</t>
  </si>
  <si>
    <t>Aktiviteti / Projekti  3c</t>
  </si>
  <si>
    <t>Aktiviteti / Projekti  4a</t>
  </si>
  <si>
    <t>Aktiviteti / Projekti  4b</t>
  </si>
  <si>
    <t>Aktiviteti / Projekti  4c</t>
  </si>
  <si>
    <t>Aktiviteti / Projekti  5a</t>
  </si>
  <si>
    <t>Aktiviteti / Projekti  5b</t>
  </si>
  <si>
    <t>Aktiviteti / Projekti  5c</t>
  </si>
  <si>
    <t>Aktiviteti / Projekti  6a</t>
  </si>
  <si>
    <t>Aktiviteti / Projekti  6b</t>
  </si>
  <si>
    <t>Aktiviteti / Projekti  6c</t>
  </si>
  <si>
    <t>Aktiviteti / Projekti  7a</t>
  </si>
  <si>
    <t>Aktiviteti / Projekti  7b</t>
  </si>
  <si>
    <t>Aktiviteti / Projekti  7c</t>
  </si>
  <si>
    <t>Aktiviteti / Projekti  8a</t>
  </si>
  <si>
    <t>Aktiviteti / Projekti  8b</t>
  </si>
  <si>
    <t>Aktiviteti / Projekti  8c</t>
  </si>
  <si>
    <t>Aktiviteti / Projekti  9a</t>
  </si>
  <si>
    <t>Aktiviteti / Projekti  9b</t>
  </si>
  <si>
    <t>Aktiviteti / Projekti  9c</t>
  </si>
  <si>
    <t>Aktiviteti / Projekti  10a</t>
  </si>
  <si>
    <t>Aktiviteti / Projekti  10b</t>
  </si>
  <si>
    <t>Aktiviteti / Projekti  10c</t>
  </si>
  <si>
    <t>Aktiviteti / Projekti  11a</t>
  </si>
  <si>
    <t>Aktiviteti / Projekti  11b</t>
  </si>
  <si>
    <t>Aktiviteti / Projekti  11c</t>
  </si>
  <si>
    <t>Aktiviteti / Projekti  12a</t>
  </si>
  <si>
    <t>Aktiviteti / Projekti  12b</t>
  </si>
  <si>
    <t>Aktiviteti / Projekti 12c</t>
  </si>
  <si>
    <t>Aktiviteti / Projekti  13a</t>
  </si>
  <si>
    <t>Aktiviteti / Projekti  13b</t>
  </si>
  <si>
    <t>Aktiviteti / Projekti  13c</t>
  </si>
  <si>
    <t>Aktiviteti / Projekti  14a</t>
  </si>
  <si>
    <t>Aktiviteti / Projekti  14b</t>
  </si>
  <si>
    <t>Aktiviteti / Projekti  14c</t>
  </si>
  <si>
    <t>Aktiviteti / Projekti  15a</t>
  </si>
  <si>
    <t>Aktiviteti / Projekti  15b</t>
  </si>
  <si>
    <t>Aktiviteti / Projekti  15c</t>
  </si>
  <si>
    <t>Aktiviteti / Projekti  16a</t>
  </si>
  <si>
    <t>Aktiviteti / Projekti 16b</t>
  </si>
  <si>
    <t>Aktiviteti / Projekti 16c</t>
  </si>
  <si>
    <t>Aktiviteti / Projekti  17a</t>
  </si>
  <si>
    <t>Aktiviteti / Projekti  17b</t>
  </si>
  <si>
    <t>Aktiviteti / Projekti  17c</t>
  </si>
  <si>
    <t>Aktiviteti / Projekti  18a</t>
  </si>
  <si>
    <t>Aktiviteti / Projekti 18b</t>
  </si>
  <si>
    <t>Aktiviteti / Projekti 18c</t>
  </si>
  <si>
    <t>Aktiviteti / Projekti 19a</t>
  </si>
  <si>
    <t>Aktiviteti / Projekti  19b</t>
  </si>
  <si>
    <t>Aktiviteti / Projekti  19c</t>
  </si>
  <si>
    <t>Aktiviteti / Projekti  20a</t>
  </si>
  <si>
    <t>Aktiviteti / Projekti  20b</t>
  </si>
  <si>
    <t>Aktiviteti / Projekti  20c</t>
  </si>
  <si>
    <t>Aktiviteti / Projekti 21a</t>
  </si>
  <si>
    <t>Aktiviteti / Projekti  21b</t>
  </si>
  <si>
    <t>Aktiviteti / Projekti  21c</t>
  </si>
  <si>
    <t>Aktiviteti / Projekti  22a</t>
  </si>
  <si>
    <t>Aktiviteti / Projekti  22b</t>
  </si>
  <si>
    <t>Aktiviteti / Projekti  22c</t>
  </si>
  <si>
    <t>Aktivitet në vazhdim</t>
  </si>
  <si>
    <t>Aktivitet i ri</t>
  </si>
  <si>
    <t>TË ARDHURA NGA VITI I KALUAR</t>
  </si>
  <si>
    <t>Administrata</t>
  </si>
  <si>
    <t>Pastrimi dhe gjelbrimi</t>
  </si>
  <si>
    <t>Ujësjellës Kanalizime</t>
  </si>
  <si>
    <t xml:space="preserve">Mirëmbajtja e rrugëve </t>
  </si>
  <si>
    <t>Transporti publik</t>
  </si>
  <si>
    <t>Zhvillimi i turizmit</t>
  </si>
  <si>
    <t xml:space="preserve">Planifikimi urban </t>
  </si>
  <si>
    <t>Ndriçimi publik</t>
  </si>
  <si>
    <t>Zhvillimi ekonomik</t>
  </si>
  <si>
    <t>Shërbimi pyjor</t>
  </si>
  <si>
    <t>Ambjenti</t>
  </si>
  <si>
    <t>Sporti</t>
  </si>
  <si>
    <t>Programe kulturore</t>
  </si>
  <si>
    <t>Kujdesi social</t>
  </si>
  <si>
    <t>Arsimi</t>
  </si>
  <si>
    <t>Shëndetsia</t>
  </si>
  <si>
    <t>Emergjencat civile</t>
  </si>
  <si>
    <t>Shërbimi borxhi afatshkurtër</t>
  </si>
  <si>
    <t>Shërbimi borxhi afatgjatë</t>
  </si>
  <si>
    <t xml:space="preserve">Tarifa e reklamës </t>
  </si>
  <si>
    <t>Tarifa e gjelbrimit</t>
  </si>
  <si>
    <t xml:space="preserve">TRANSFERTA TË PAKUSHTËZUARA </t>
  </si>
  <si>
    <t>Gjithsej transferta të pakushtëzuara</t>
  </si>
  <si>
    <t>(E5) PARASHIKIMI I TË ARDHURAVE - TRANSFERTA TË PAKUSHTËZUARA</t>
  </si>
  <si>
    <t xml:space="preserve">(E5) PARASHIKIMI I TË ARDHURAVE - TRANSFERTA TË KUSHTËZUARA </t>
  </si>
  <si>
    <t>ABC</t>
  </si>
  <si>
    <t>Funksioni ndarë</t>
  </si>
  <si>
    <t>Funksioni ekskluzive</t>
  </si>
  <si>
    <t>Funksion i deleguar</t>
  </si>
  <si>
    <t>aaaaa</t>
  </si>
  <si>
    <t>bbbbb</t>
  </si>
  <si>
    <t>Transferta të kushtëzuara</t>
  </si>
  <si>
    <t>Kallmet</t>
  </si>
  <si>
    <t>Marte Pjetri</t>
  </si>
  <si>
    <t>Kallmet I ri</t>
  </si>
  <si>
    <t>Lezhe</t>
  </si>
  <si>
    <t>Kultura dhe Turizmi</t>
  </si>
  <si>
    <t>Sherbimet Publike</t>
  </si>
  <si>
    <t>Kujdesi social dhe solidariteti</t>
  </si>
  <si>
    <t>Infrastruktura rrugore</t>
  </si>
  <si>
    <t>Mjedisi, Mrojtja e Pyjeve dhe Kullotave</t>
  </si>
  <si>
    <t>Arsimi Parauniversitar dhe Edukimit</t>
  </si>
  <si>
    <t>Programi Mbrojtja e Mjedisit</t>
  </si>
  <si>
    <t>Planifikim Manaxhim Administrim</t>
  </si>
  <si>
    <t>Evaristo Coli</t>
  </si>
  <si>
    <t>Sektori I zhvillimit te komunitetit</t>
  </si>
  <si>
    <t>Sektori I zhvillimit dhe komunikimit</t>
  </si>
  <si>
    <t>Sektori i Sherbimeve Publike, Menaxhimit te Territorit dhe Ceshtjeve Juridike</t>
  </si>
  <si>
    <t>Sektori i Sherbimeve per Bujqesine, Blegtorine dhe Pyjet</t>
  </si>
  <si>
    <t>Sektori i Zhvillimit te Komunitetit</t>
  </si>
  <si>
    <t>Pal Ndreca</t>
  </si>
  <si>
    <t>Arben Dodaj</t>
  </si>
  <si>
    <t>Vitore Gjekaj</t>
  </si>
  <si>
    <t>ALUIZNI</t>
  </si>
  <si>
    <t xml:space="preserve">Të ardhura të jashtme / Totali të ardhura </t>
  </si>
  <si>
    <t>Të ardhurat nga taksat / Totali i të ardhurave</t>
  </si>
  <si>
    <t>Të ardhura nga tarifat / Totali i të ardhurave</t>
  </si>
  <si>
    <t>Të ardhurat e vitit të kaluar gjobat, asetet, ndërmarrjet / Totali i  të ardhurave</t>
  </si>
  <si>
    <t>Transferta të pakushtëzuara dhe transferta / Totali i të ardhurave</t>
  </si>
  <si>
    <t>Interesa / Totali i shpenzimeve</t>
  </si>
  <si>
    <t>Totali i shpenzimeve / Totali i të ardhurave</t>
  </si>
  <si>
    <t xml:space="preserve">PËRPUTHSHMËRIA ME TAVANET </t>
  </si>
  <si>
    <t>Zyra me nje ndalese</t>
  </si>
  <si>
    <t xml:space="preserve">Mirefunksionimi i administrates/ Shpenzime korrente dhe kapitale </t>
  </si>
  <si>
    <t>Sherbimi I Mirembajtjes se rrugeve /Shpenzime korrente dhe kapitale</t>
  </si>
  <si>
    <t>Sherbimi I ndricimit/Shpenzime korrente</t>
  </si>
  <si>
    <t xml:space="preserve">Kujdesi per pyjet/Shpenzime korrente </t>
  </si>
  <si>
    <t>Kujdesi per ambjentin/ Shpenzime personeli</t>
  </si>
  <si>
    <t>Pageat per cerdhet/Shpenzime personeli</t>
  </si>
  <si>
    <t xml:space="preserve">Pageat per arismin/Shpenzime korrente </t>
  </si>
  <si>
    <t>Sherbimi I Ujesjellesit/Shpenzime korrente dhe kapitale</t>
  </si>
  <si>
    <t xml:space="preserve">Te ardhura me destinacion </t>
  </si>
  <si>
    <t xml:space="preserve">               21.03.2013</t>
  </si>
  <si>
    <t xml:space="preserve">  </t>
  </si>
  <si>
    <t>FINANCIAL PLAN</t>
  </si>
  <si>
    <t>PROGRAMI BUXHETOR</t>
  </si>
  <si>
    <t>(F0) Output form</t>
  </si>
  <si>
    <t>(F0) FORMULARI PRODHIMIT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</si>
</sst>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_ * #,##0_ ;_ * \-#,##0_ ;_ * &quot;-&quot;??_ ;_ @_ "/>
    <numFmt numFmtId="166" formatCode="0.0%"/>
    <numFmt numFmtId="167" formatCode="_ * #,##0.0_ ;_ * \-#,##0.0_ ;_ * &quot;-&quot;??_ ;_ @_ "/>
    <numFmt numFmtId="168" formatCode="#,##0_ ;\-#,##0\ "/>
    <numFmt numFmtId="169" formatCode="0_ ;\-0\ "/>
    <numFmt numFmtId="170" formatCode="yyyy\-mm\-dd;@"/>
    <numFmt numFmtId="171" formatCode="0.0"/>
    <numFmt numFmtId="172" formatCode="_(* #,##0_);_(* \(#,##0\);_(* &quot;-&quot;??_);_(@_)"/>
  </numFmts>
  <fonts count="6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vertAlign val="subscript"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7"/>
      <color rgb="FFFF0000"/>
      <name val="Arial"/>
      <family val="2"/>
    </font>
    <font>
      <sz val="10"/>
      <color theme="0"/>
      <name val="Calibri"/>
      <family val="2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Calibri"/>
      <family val="2"/>
    </font>
    <font>
      <sz val="6"/>
      <name val="Calibri"/>
      <family val="2"/>
      <scheme val="minor"/>
    </font>
    <font>
      <sz val="7.5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indexed="10"/>
      <name val="Calibri"/>
      <family val="2"/>
      <scheme val="minor"/>
    </font>
    <font>
      <sz val="10"/>
      <color theme="0"/>
      <name val="Arial"/>
      <family val="2"/>
    </font>
    <font>
      <sz val="2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u/>
      <sz val="10"/>
      <color theme="0"/>
      <name val="Calibri"/>
      <family val="2"/>
    </font>
    <font>
      <b/>
      <sz val="16"/>
      <color theme="1"/>
      <name val="Calibri"/>
      <family val="2"/>
      <scheme val="minor"/>
    </font>
    <font>
      <sz val="8.5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7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0"/>
        </stop>
        <stop position="1">
          <color rgb="FFFF990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5DD749"/>
        </stop>
      </gradientFill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  <fill>
      <patternFill patternType="solid">
        <fgColor rgb="FF66FFFF"/>
      </patternFill>
    </fill>
    <fill>
      <patternFill patternType="solid">
        <fgColor theme="0" tint="-0.14999847407452621"/>
        <bgColor indexed="65"/>
      </pattern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5"/>
      </patternFill>
    </fill>
    <fill>
      <gradientFill degree="90">
        <stop position="0">
          <color rgb="FFFFFF00"/>
        </stop>
        <stop position="1">
          <color rgb="FFFFBC15"/>
        </stop>
      </gradientFill>
    </fill>
    <fill>
      <patternFill patternType="solid">
        <fgColor theme="6"/>
        <bgColor indexed="64"/>
      </patternFill>
    </fill>
    <fill>
      <patternFill patternType="gray125">
        <fgColor indexed="65"/>
        <bgColor rgb="FF66FFFF"/>
      </patternFill>
    </fill>
    <fill>
      <patternFill patternType="gray125">
        <bgColor theme="0" tint="-0.14999847407452621"/>
      </patternFill>
    </fill>
    <fill>
      <patternFill patternType="gray125">
        <bgColor theme="0" tint="-0.249977111117893"/>
      </pattern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rgb="FF92D050"/>
        </stop>
      </gradient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037">
    <xf numFmtId="0" fontId="0" fillId="0" borderId="0" xfId="0"/>
    <xf numFmtId="0" fontId="19" fillId="0" borderId="0" xfId="0" applyFont="1"/>
    <xf numFmtId="0" fontId="20" fillId="3" borderId="1" xfId="0" applyFont="1" applyFill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Protection="1"/>
    <xf numFmtId="165" fontId="19" fillId="0" borderId="0" xfId="1" applyNumberFormat="1" applyFont="1" applyProtection="1"/>
    <xf numFmtId="166" fontId="19" fillId="0" borderId="0" xfId="4" applyNumberFormat="1" applyFont="1" applyProtection="1"/>
    <xf numFmtId="164" fontId="19" fillId="0" borderId="0" xfId="1" applyFont="1" applyProtection="1"/>
    <xf numFmtId="0" fontId="7" fillId="0" borderId="0" xfId="0" applyFont="1" applyProtection="1"/>
    <xf numFmtId="0" fontId="19" fillId="0" borderId="0" xfId="0" applyFont="1" applyFill="1" applyProtection="1"/>
    <xf numFmtId="165" fontId="19" fillId="0" borderId="0" xfId="1" applyNumberFormat="1" applyFont="1" applyFill="1" applyBorder="1" applyProtection="1"/>
    <xf numFmtId="0" fontId="19" fillId="0" borderId="0" xfId="0" applyFont="1" applyBorder="1" applyProtection="1"/>
    <xf numFmtId="0" fontId="19" fillId="0" borderId="0" xfId="0" applyFont="1" applyFill="1" applyBorder="1" applyAlignment="1" applyProtection="1"/>
    <xf numFmtId="165" fontId="19" fillId="0" borderId="0" xfId="1" applyNumberFormat="1" applyFont="1" applyFill="1" applyBorder="1" applyAlignment="1" applyProtection="1"/>
    <xf numFmtId="166" fontId="19" fillId="0" borderId="0" xfId="4" applyNumberFormat="1" applyFont="1" applyBorder="1" applyAlignment="1" applyProtection="1">
      <alignment horizontal="center" textRotation="90" wrapText="1"/>
    </xf>
    <xf numFmtId="166" fontId="19" fillId="0" borderId="0" xfId="4" applyNumberFormat="1" applyFont="1" applyFill="1" applyBorder="1" applyAlignment="1" applyProtection="1">
      <alignment horizontal="center" textRotation="90" wrapText="1"/>
    </xf>
    <xf numFmtId="164" fontId="19" fillId="0" borderId="0" xfId="1" applyFont="1" applyFill="1" applyBorder="1" applyAlignment="1" applyProtection="1">
      <alignment horizontal="center" textRotation="90" wrapText="1"/>
    </xf>
    <xf numFmtId="166" fontId="19" fillId="0" borderId="0" xfId="4" applyNumberFormat="1" applyFont="1" applyBorder="1" applyAlignment="1" applyProtection="1">
      <alignment horizontal="center"/>
    </xf>
    <xf numFmtId="165" fontId="19" fillId="0" borderId="0" xfId="1" applyNumberFormat="1" applyFont="1" applyBorder="1" applyAlignment="1" applyProtection="1">
      <alignment horizontal="center" textRotation="90"/>
    </xf>
    <xf numFmtId="165" fontId="19" fillId="0" borderId="0" xfId="1" applyNumberFormat="1" applyFont="1" applyFill="1" applyBorder="1" applyAlignment="1" applyProtection="1">
      <alignment horizontal="center" textRotation="90" wrapText="1"/>
    </xf>
    <xf numFmtId="0" fontId="19" fillId="0" borderId="2" xfId="0" applyFont="1" applyBorder="1" applyProtection="1"/>
    <xf numFmtId="0" fontId="19" fillId="0" borderId="3" xfId="0" applyFont="1" applyBorder="1" applyProtection="1"/>
    <xf numFmtId="166" fontId="19" fillId="0" borderId="0" xfId="4" applyNumberFormat="1" applyFont="1" applyFill="1" applyBorder="1" applyProtection="1"/>
    <xf numFmtId="0" fontId="19" fillId="0" borderId="0" xfId="0" applyFont="1" applyFill="1" applyBorder="1" applyProtection="1"/>
    <xf numFmtId="164" fontId="19" fillId="0" borderId="0" xfId="1" applyFont="1" applyFill="1" applyBorder="1" applyProtection="1"/>
    <xf numFmtId="0" fontId="19" fillId="0" borderId="4" xfId="0" applyFont="1" applyBorder="1" applyProtection="1"/>
    <xf numFmtId="0" fontId="19" fillId="0" borderId="0" xfId="0" applyFont="1" applyAlignment="1" applyProtection="1">
      <alignment horizontal="center"/>
    </xf>
    <xf numFmtId="166" fontId="19" fillId="0" borderId="0" xfId="4" applyNumberFormat="1" applyFont="1" applyFill="1" applyBorder="1" applyProtection="1">
      <protection locked="0"/>
    </xf>
    <xf numFmtId="165" fontId="19" fillId="0" borderId="0" xfId="1" applyNumberFormat="1" applyFont="1" applyFill="1" applyProtection="1"/>
    <xf numFmtId="165" fontId="19" fillId="4" borderId="1" xfId="1" applyNumberFormat="1" applyFont="1" applyFill="1" applyBorder="1" applyProtection="1"/>
    <xf numFmtId="165" fontId="19" fillId="0" borderId="0" xfId="1" applyNumberFormat="1" applyFont="1" applyFill="1" applyBorder="1" applyAlignment="1" applyProtection="1">
      <alignment wrapText="1"/>
    </xf>
    <xf numFmtId="164" fontId="19" fillId="0" borderId="0" xfId="1" applyFont="1" applyFill="1" applyBorder="1" applyProtection="1">
      <protection locked="0"/>
    </xf>
    <xf numFmtId="0" fontId="19" fillId="5" borderId="1" xfId="0" applyFont="1" applyFill="1" applyBorder="1" applyAlignment="1" applyProtection="1">
      <alignment horizontal="left"/>
    </xf>
    <xf numFmtId="165" fontId="19" fillId="5" borderId="1" xfId="1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right" vertical="top"/>
    </xf>
    <xf numFmtId="0" fontId="19" fillId="0" borderId="0" xfId="0" applyFont="1" applyFill="1" applyBorder="1" applyAlignment="1" applyProtection="1">
      <alignment horizontal="center"/>
    </xf>
    <xf numFmtId="166" fontId="19" fillId="0" borderId="5" xfId="4" applyNumberFormat="1" applyFont="1" applyFill="1" applyBorder="1" applyProtection="1"/>
    <xf numFmtId="164" fontId="19" fillId="0" borderId="5" xfId="1" applyFont="1" applyFill="1" applyBorder="1" applyProtection="1"/>
    <xf numFmtId="0" fontId="20" fillId="0" borderId="0" xfId="0" applyFont="1" applyFill="1" applyBorder="1" applyAlignment="1" applyProtection="1">
      <alignment horizontal="center" vertical="top" wrapText="1"/>
    </xf>
    <xf numFmtId="0" fontId="19" fillId="0" borderId="6" xfId="0" applyFont="1" applyBorder="1" applyProtection="1"/>
    <xf numFmtId="0" fontId="6" fillId="0" borderId="0" xfId="0" applyFont="1" applyFill="1" applyBorder="1" applyAlignment="1" applyProtection="1">
      <alignment vertical="top" wrapText="1"/>
    </xf>
    <xf numFmtId="165" fontId="1" fillId="0" borderId="0" xfId="1" applyNumberFormat="1" applyFont="1"/>
    <xf numFmtId="165" fontId="1" fillId="0" borderId="0" xfId="1" applyNumberFormat="1" applyFont="1" applyBorder="1"/>
    <xf numFmtId="165" fontId="8" fillId="0" borderId="0" xfId="1" applyNumberFormat="1" applyFont="1" applyBorder="1"/>
    <xf numFmtId="165" fontId="19" fillId="6" borderId="1" xfId="1" applyNumberFormat="1" applyFont="1" applyFill="1" applyBorder="1" applyAlignment="1" applyProtection="1">
      <alignment horizontal="left"/>
    </xf>
    <xf numFmtId="165" fontId="19" fillId="6" borderId="1" xfId="1" applyNumberFormat="1" applyFont="1" applyFill="1" applyBorder="1" applyProtection="1"/>
    <xf numFmtId="166" fontId="19" fillId="6" borderId="5" xfId="4" applyNumberFormat="1" applyFont="1" applyFill="1" applyBorder="1" applyProtection="1"/>
    <xf numFmtId="164" fontId="19" fillId="6" borderId="5" xfId="1" applyFont="1" applyFill="1" applyBorder="1" applyProtection="1"/>
    <xf numFmtId="165" fontId="19" fillId="6" borderId="7" xfId="1" applyNumberFormat="1" applyFont="1" applyFill="1" applyBorder="1" applyProtection="1"/>
    <xf numFmtId="0" fontId="19" fillId="0" borderId="8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 vertical="top" wrapText="1"/>
    </xf>
    <xf numFmtId="166" fontId="21" fillId="0" borderId="0" xfId="0" applyNumberFormat="1" applyFont="1" applyBorder="1" applyProtection="1"/>
    <xf numFmtId="165" fontId="19" fillId="5" borderId="8" xfId="1" applyNumberFormat="1" applyFont="1" applyFill="1" applyBorder="1" applyAlignment="1" applyProtection="1"/>
    <xf numFmtId="165" fontId="19" fillId="5" borderId="5" xfId="1" applyNumberFormat="1" applyFont="1" applyFill="1" applyBorder="1" applyAlignment="1" applyProtection="1"/>
    <xf numFmtId="165" fontId="20" fillId="6" borderId="8" xfId="1" applyNumberFormat="1" applyFont="1" applyFill="1" applyBorder="1" applyAlignment="1" applyProtection="1"/>
    <xf numFmtId="165" fontId="20" fillId="6" borderId="5" xfId="1" applyNumberFormat="1" applyFont="1" applyFill="1" applyBorder="1" applyAlignment="1" applyProtection="1"/>
    <xf numFmtId="165" fontId="19" fillId="5" borderId="7" xfId="1" applyNumberFormat="1" applyFont="1" applyFill="1" applyBorder="1" applyAlignment="1" applyProtection="1"/>
    <xf numFmtId="165" fontId="20" fillId="6" borderId="7" xfId="1" applyNumberFormat="1" applyFont="1" applyFill="1" applyBorder="1" applyAlignment="1" applyProtection="1"/>
    <xf numFmtId="165" fontId="22" fillId="4" borderId="1" xfId="1" applyNumberFormat="1" applyFont="1" applyFill="1" applyBorder="1" applyAlignment="1">
      <alignment horizontal="center"/>
    </xf>
    <xf numFmtId="165" fontId="22" fillId="7" borderId="1" xfId="1" applyNumberFormat="1" applyFont="1" applyFill="1" applyBorder="1" applyAlignment="1">
      <alignment horizontal="center"/>
    </xf>
    <xf numFmtId="165" fontId="22" fillId="0" borderId="0" xfId="1" applyNumberFormat="1" applyFont="1"/>
    <xf numFmtId="165" fontId="9" fillId="0" borderId="0" xfId="1" applyNumberFormat="1" applyFont="1"/>
    <xf numFmtId="169" fontId="19" fillId="7" borderId="1" xfId="1" applyNumberFormat="1" applyFont="1" applyFill="1" applyBorder="1" applyAlignment="1" applyProtection="1">
      <alignment horizontal="center"/>
    </xf>
    <xf numFmtId="0" fontId="19" fillId="7" borderId="1" xfId="0" applyFont="1" applyFill="1" applyBorder="1" applyAlignment="1">
      <alignment horizontal="left"/>
    </xf>
    <xf numFmtId="169" fontId="19" fillId="4" borderId="1" xfId="1" applyNumberFormat="1" applyFont="1" applyFill="1" applyBorder="1" applyAlignment="1" applyProtection="1">
      <alignment horizontal="center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vertical="top" wrapText="1"/>
    </xf>
    <xf numFmtId="0" fontId="19" fillId="0" borderId="0" xfId="0" applyFont="1" applyAlignment="1" applyProtection="1">
      <alignment vertical="top" wrapText="1"/>
    </xf>
    <xf numFmtId="0" fontId="19" fillId="0" borderId="5" xfId="0" applyFont="1" applyBorder="1" applyAlignment="1" applyProtection="1">
      <alignment vertical="top" wrapText="1"/>
    </xf>
    <xf numFmtId="166" fontId="23" fillId="0" borderId="1" xfId="4" applyNumberFormat="1" applyFont="1" applyFill="1" applyBorder="1" applyAlignment="1" applyProtection="1">
      <alignment horizontal="center" textRotation="90" wrapText="1"/>
    </xf>
    <xf numFmtId="0" fontId="19" fillId="0" borderId="0" xfId="0" applyFont="1" applyFill="1" applyBorder="1" applyAlignment="1" applyProtection="1">
      <alignment horizontal="center"/>
    </xf>
    <xf numFmtId="165" fontId="22" fillId="6" borderId="1" xfId="1" applyNumberFormat="1" applyFont="1" applyFill="1" applyBorder="1" applyAlignment="1">
      <alignment horizontal="center"/>
    </xf>
    <xf numFmtId="170" fontId="19" fillId="8" borderId="1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Border="1" applyProtection="1"/>
    <xf numFmtId="166" fontId="24" fillId="8" borderId="1" xfId="4" applyNumberFormat="1" applyFont="1" applyFill="1" applyBorder="1" applyProtection="1">
      <protection locked="0"/>
    </xf>
    <xf numFmtId="165" fontId="24" fillId="0" borderId="0" xfId="1" applyNumberFormat="1" applyFont="1" applyFill="1" applyBorder="1" applyProtection="1"/>
    <xf numFmtId="0" fontId="24" fillId="5" borderId="1" xfId="0" applyFont="1" applyFill="1" applyBorder="1" applyAlignment="1" applyProtection="1">
      <alignment horizontal="center"/>
    </xf>
    <xf numFmtId="165" fontId="24" fillId="0" borderId="6" xfId="1" applyNumberFormat="1" applyFont="1" applyFill="1" applyBorder="1" applyProtection="1"/>
    <xf numFmtId="165" fontId="24" fillId="0" borderId="9" xfId="1" applyNumberFormat="1" applyFont="1" applyFill="1" applyBorder="1" applyProtection="1"/>
    <xf numFmtId="165" fontId="25" fillId="5" borderId="1" xfId="1" applyNumberFormat="1" applyFont="1" applyFill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/>
    </xf>
    <xf numFmtId="166" fontId="24" fillId="0" borderId="0" xfId="4" applyNumberFormat="1" applyFont="1" applyFill="1" applyBorder="1" applyProtection="1"/>
    <xf numFmtId="164" fontId="24" fillId="0" borderId="0" xfId="1" applyFont="1" applyFill="1" applyBorder="1" applyProtection="1"/>
    <xf numFmtId="166" fontId="24" fillId="0" borderId="6" xfId="4" applyNumberFormat="1" applyFont="1" applyFill="1" applyBorder="1" applyProtection="1"/>
    <xf numFmtId="0" fontId="21" fillId="0" borderId="0" xfId="0" applyFont="1" applyBorder="1" applyProtection="1">
      <protection hidden="1"/>
    </xf>
    <xf numFmtId="9" fontId="21" fillId="0" borderId="0" xfId="4" applyFont="1" applyFill="1" applyBorder="1" applyProtection="1">
      <protection hidden="1"/>
    </xf>
    <xf numFmtId="0" fontId="24" fillId="0" borderId="0" xfId="0" applyFont="1" applyBorder="1" applyProtection="1">
      <protection hidden="1"/>
    </xf>
    <xf numFmtId="168" fontId="24" fillId="0" borderId="0" xfId="1" applyNumberFormat="1" applyFont="1" applyFill="1" applyBorder="1" applyProtection="1">
      <protection hidden="1"/>
    </xf>
    <xf numFmtId="165" fontId="24" fillId="0" borderId="10" xfId="1" applyNumberFormat="1" applyFont="1" applyFill="1" applyBorder="1" applyProtection="1">
      <protection hidden="1"/>
    </xf>
    <xf numFmtId="9" fontId="21" fillId="0" borderId="4" xfId="4" applyFont="1" applyFill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9" fontId="21" fillId="0" borderId="0" xfId="4" applyFont="1" applyFill="1" applyBorder="1" applyAlignment="1" applyProtection="1">
      <alignment horizontal="center"/>
      <protection hidden="1"/>
    </xf>
    <xf numFmtId="165" fontId="21" fillId="0" borderId="0" xfId="1" applyNumberFormat="1" applyFont="1" applyFill="1" applyBorder="1" applyAlignment="1" applyProtection="1">
      <alignment horizontal="center"/>
      <protection hidden="1"/>
    </xf>
    <xf numFmtId="0" fontId="21" fillId="0" borderId="6" xfId="0" applyFont="1" applyBorder="1" applyAlignment="1" applyProtection="1">
      <alignment horizontal="center"/>
      <protection hidden="1"/>
    </xf>
    <xf numFmtId="168" fontId="21" fillId="0" borderId="0" xfId="1" applyNumberFormat="1" applyFont="1" applyFill="1" applyBorder="1" applyProtection="1">
      <protection hidden="1"/>
    </xf>
    <xf numFmtId="165" fontId="21" fillId="0" borderId="10" xfId="1" applyNumberFormat="1" applyFont="1" applyFill="1" applyBorder="1" applyProtection="1">
      <protection hidden="1"/>
    </xf>
    <xf numFmtId="168" fontId="19" fillId="7" borderId="11" xfId="1" applyNumberFormat="1" applyFont="1" applyFill="1" applyBorder="1" applyProtection="1"/>
    <xf numFmtId="168" fontId="19" fillId="4" borderId="11" xfId="1" applyNumberFormat="1" applyFont="1" applyFill="1" applyBorder="1" applyProtection="1"/>
    <xf numFmtId="165" fontId="21" fillId="0" borderId="4" xfId="1" applyNumberFormat="1" applyFont="1" applyFill="1" applyBorder="1" applyProtection="1">
      <protection hidden="1"/>
    </xf>
    <xf numFmtId="165" fontId="21" fillId="0" borderId="12" xfId="1" applyNumberFormat="1" applyFont="1" applyFill="1" applyBorder="1" applyProtection="1">
      <protection hidden="1"/>
    </xf>
    <xf numFmtId="168" fontId="19" fillId="4" borderId="1" xfId="1" applyNumberFormat="1" applyFont="1" applyFill="1" applyBorder="1" applyProtection="1"/>
    <xf numFmtId="0" fontId="21" fillId="0" borderId="10" xfId="0" applyFont="1" applyBorder="1" applyProtection="1">
      <protection hidden="1"/>
    </xf>
    <xf numFmtId="168" fontId="19" fillId="8" borderId="1" xfId="1" applyNumberFormat="1" applyFont="1" applyFill="1" applyBorder="1" applyProtection="1">
      <protection locked="0"/>
    </xf>
    <xf numFmtId="168" fontId="19" fillId="4" borderId="8" xfId="1" applyNumberFormat="1" applyFont="1" applyFill="1" applyBorder="1" applyProtection="1"/>
    <xf numFmtId="168" fontId="19" fillId="7" borderId="1" xfId="1" applyNumberFormat="1" applyFont="1" applyFill="1" applyBorder="1" applyProtection="1"/>
    <xf numFmtId="3" fontId="19" fillId="8" borderId="1" xfId="1" applyNumberFormat="1" applyFont="1" applyFill="1" applyBorder="1" applyProtection="1">
      <protection locked="0"/>
    </xf>
    <xf numFmtId="0" fontId="19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 vertical="top" wrapText="1"/>
    </xf>
    <xf numFmtId="0" fontId="20" fillId="0" borderId="0" xfId="0" applyFont="1" applyFill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/>
    </xf>
    <xf numFmtId="0" fontId="19" fillId="0" borderId="13" xfId="0" applyFont="1" applyBorder="1" applyAlignment="1" applyProtection="1"/>
    <xf numFmtId="49" fontId="19" fillId="0" borderId="13" xfId="0" applyNumberFormat="1" applyFont="1" applyBorder="1" applyAlignment="1" applyProtection="1"/>
    <xf numFmtId="0" fontId="19" fillId="0" borderId="13" xfId="0" applyFont="1" applyBorder="1" applyAlignment="1" applyProtection="1">
      <alignment horizontal="left"/>
    </xf>
    <xf numFmtId="0" fontId="19" fillId="0" borderId="0" xfId="0" applyFont="1" applyAlignment="1" applyProtection="1"/>
    <xf numFmtId="0" fontId="19" fillId="0" borderId="14" xfId="0" applyFont="1" applyBorder="1" applyAlignment="1" applyProtection="1"/>
    <xf numFmtId="49" fontId="19" fillId="0" borderId="14" xfId="0" applyNumberFormat="1" applyFont="1" applyBorder="1" applyAlignment="1" applyProtection="1"/>
    <xf numFmtId="0" fontId="19" fillId="0" borderId="14" xfId="0" applyFont="1" applyBorder="1" applyAlignment="1" applyProtection="1">
      <alignment horizontal="left"/>
    </xf>
    <xf numFmtId="0" fontId="19" fillId="0" borderId="15" xfId="0" applyFont="1" applyBorder="1" applyAlignment="1" applyProtection="1"/>
    <xf numFmtId="0" fontId="19" fillId="0" borderId="15" xfId="0" applyFont="1" applyBorder="1" applyAlignment="1" applyProtection="1">
      <alignment horizontal="left"/>
    </xf>
    <xf numFmtId="165" fontId="24" fillId="0" borderId="0" xfId="1" applyNumberFormat="1" applyFont="1" applyProtection="1"/>
    <xf numFmtId="165" fontId="24" fillId="0" borderId="0" xfId="1" applyNumberFormat="1" applyFont="1" applyBorder="1" applyProtection="1"/>
    <xf numFmtId="169" fontId="27" fillId="4" borderId="1" xfId="1" applyNumberFormat="1" applyFont="1" applyFill="1" applyBorder="1" applyAlignment="1" applyProtection="1">
      <alignment horizontal="centerContinuous"/>
    </xf>
    <xf numFmtId="165" fontId="24" fillId="0" borderId="0" xfId="1" applyNumberFormat="1" applyFont="1" applyBorder="1" applyAlignment="1" applyProtection="1">
      <alignment vertical="top" wrapText="1"/>
    </xf>
    <xf numFmtId="165" fontId="24" fillId="0" borderId="0" xfId="1" applyNumberFormat="1" applyFont="1" applyAlignment="1" applyProtection="1">
      <alignment vertical="top" wrapText="1"/>
    </xf>
    <xf numFmtId="165" fontId="24" fillId="4" borderId="1" xfId="1" applyNumberFormat="1" applyFont="1" applyFill="1" applyBorder="1" applyAlignment="1" applyProtection="1">
      <alignment horizontal="centerContinuous"/>
    </xf>
    <xf numFmtId="165" fontId="24" fillId="7" borderId="1" xfId="1" applyNumberFormat="1" applyFont="1" applyFill="1" applyBorder="1" applyAlignment="1" applyProtection="1">
      <alignment horizontal="centerContinuous"/>
    </xf>
    <xf numFmtId="165" fontId="27" fillId="0" borderId="0" xfId="1" applyNumberFormat="1" applyFont="1" applyBorder="1" applyProtection="1"/>
    <xf numFmtId="165" fontId="27" fillId="6" borderId="1" xfId="1" applyNumberFormat="1" applyFont="1" applyFill="1" applyBorder="1" applyAlignment="1" applyProtection="1">
      <alignment horizontal="centerContinuous"/>
    </xf>
    <xf numFmtId="165" fontId="24" fillId="0" borderId="16" xfId="1" applyNumberFormat="1" applyFont="1" applyFill="1" applyBorder="1" applyAlignment="1" applyProtection="1">
      <alignment horizontal="center"/>
    </xf>
    <xf numFmtId="165" fontId="24" fillId="0" borderId="0" xfId="1" applyNumberFormat="1" applyFont="1" applyFill="1" applyBorder="1" applyAlignment="1" applyProtection="1">
      <alignment horizontal="center"/>
    </xf>
    <xf numFmtId="165" fontId="24" fillId="0" borderId="2" xfId="1" applyNumberFormat="1" applyFont="1" applyFill="1" applyBorder="1" applyAlignment="1" applyProtection="1">
      <alignment horizontal="center"/>
    </xf>
    <xf numFmtId="165" fontId="27" fillId="6" borderId="1" xfId="1" applyNumberFormat="1" applyFont="1" applyFill="1" applyBorder="1" applyAlignment="1" applyProtection="1">
      <alignment horizontal="center"/>
    </xf>
    <xf numFmtId="165" fontId="27" fillId="0" borderId="16" xfId="1" applyNumberFormat="1" applyFont="1" applyFill="1" applyBorder="1" applyAlignment="1" applyProtection="1">
      <alignment horizontal="center"/>
    </xf>
    <xf numFmtId="165" fontId="27" fillId="0" borderId="2" xfId="1" applyNumberFormat="1" applyFont="1" applyFill="1" applyBorder="1" applyAlignment="1" applyProtection="1">
      <alignment horizontal="center"/>
    </xf>
    <xf numFmtId="165" fontId="24" fillId="0" borderId="0" xfId="1" applyNumberFormat="1" applyFont="1" applyBorder="1" applyAlignment="1" applyProtection="1">
      <alignment horizontal="left" indent="1"/>
    </xf>
    <xf numFmtId="165" fontId="24" fillId="0" borderId="17" xfId="1" applyNumberFormat="1" applyFont="1" applyFill="1" applyBorder="1" applyAlignment="1" applyProtection="1">
      <alignment horizontal="center"/>
    </xf>
    <xf numFmtId="165" fontId="27" fillId="6" borderId="18" xfId="1" applyNumberFormat="1" applyFont="1" applyFill="1" applyBorder="1" applyAlignment="1" applyProtection="1">
      <alignment horizontal="centerContinuous"/>
    </xf>
    <xf numFmtId="165" fontId="27" fillId="0" borderId="0" xfId="1" applyNumberFormat="1" applyFont="1" applyProtection="1"/>
    <xf numFmtId="165" fontId="24" fillId="0" borderId="0" xfId="1" quotePrefix="1" applyNumberFormat="1" applyFont="1" applyAlignment="1" applyProtection="1">
      <alignment horizontal="left"/>
    </xf>
    <xf numFmtId="165" fontId="24" fillId="0" borderId="0" xfId="1" applyNumberFormat="1" applyFont="1" applyBorder="1" applyAlignment="1" applyProtection="1">
      <alignment horizontal="left" vertical="top"/>
    </xf>
    <xf numFmtId="165" fontId="1" fillId="0" borderId="0" xfId="1" applyNumberFormat="1" applyFont="1" applyProtection="1"/>
    <xf numFmtId="165" fontId="1" fillId="0" borderId="0" xfId="1" applyNumberFormat="1" applyFont="1" applyBorder="1" applyProtection="1"/>
    <xf numFmtId="3" fontId="24" fillId="8" borderId="1" xfId="1" applyNumberFormat="1" applyFont="1" applyFill="1" applyBorder="1" applyAlignment="1" applyProtection="1">
      <alignment horizontal="right"/>
      <protection locked="0"/>
    </xf>
    <xf numFmtId="3" fontId="27" fillId="6" borderId="1" xfId="1" applyNumberFormat="1" applyFont="1" applyFill="1" applyBorder="1" applyAlignment="1" applyProtection="1">
      <alignment horizontal="right"/>
    </xf>
    <xf numFmtId="3" fontId="24" fillId="8" borderId="7" xfId="1" applyNumberFormat="1" applyFont="1" applyFill="1" applyBorder="1" applyAlignment="1" applyProtection="1">
      <alignment horizontal="right"/>
      <protection locked="0"/>
    </xf>
    <xf numFmtId="3" fontId="24" fillId="8" borderId="7" xfId="1" applyNumberFormat="1" applyFont="1" applyFill="1" applyBorder="1" applyAlignment="1" applyProtection="1">
      <protection locked="0"/>
    </xf>
    <xf numFmtId="3" fontId="24" fillId="8" borderId="1" xfId="1" applyNumberFormat="1" applyFont="1" applyFill="1" applyBorder="1" applyAlignment="1" applyProtection="1">
      <protection locked="0"/>
    </xf>
    <xf numFmtId="3" fontId="27" fillId="6" borderId="1" xfId="1" applyNumberFormat="1" applyFont="1" applyFill="1" applyBorder="1" applyAlignment="1" applyProtection="1"/>
    <xf numFmtId="168" fontId="27" fillId="6" borderId="18" xfId="1" applyNumberFormat="1" applyFont="1" applyFill="1" applyBorder="1" applyAlignment="1" applyProtection="1">
      <alignment horizontal="right"/>
    </xf>
    <xf numFmtId="165" fontId="28" fillId="0" borderId="0" xfId="1" applyNumberFormat="1" applyFont="1" applyAlignment="1">
      <alignment horizontal="center"/>
    </xf>
    <xf numFmtId="165" fontId="29" fillId="0" borderId="0" xfId="1" applyNumberFormat="1" applyFont="1" applyAlignment="1">
      <alignment horizontal="center"/>
    </xf>
    <xf numFmtId="0" fontId="28" fillId="0" borderId="0" xfId="0" applyFont="1" applyBorder="1" applyAlignment="1" applyProtection="1">
      <alignment horizontal="center"/>
    </xf>
    <xf numFmtId="0" fontId="24" fillId="0" borderId="0" xfId="0" applyFont="1" applyFill="1" applyBorder="1" applyProtection="1"/>
    <xf numFmtId="0" fontId="30" fillId="0" borderId="0" xfId="0" applyFont="1" applyFill="1" applyBorder="1" applyAlignment="1" applyProtection="1">
      <alignment vertical="top" wrapText="1"/>
    </xf>
    <xf numFmtId="166" fontId="31" fillId="8" borderId="1" xfId="4" applyNumberFormat="1" applyFont="1" applyFill="1" applyBorder="1" applyProtection="1">
      <protection locked="0"/>
    </xf>
    <xf numFmtId="166" fontId="23" fillId="8" borderId="1" xfId="4" applyNumberFormat="1" applyFont="1" applyFill="1" applyBorder="1" applyProtection="1">
      <protection locked="0"/>
    </xf>
    <xf numFmtId="166" fontId="32" fillId="8" borderId="1" xfId="4" applyNumberFormat="1" applyFont="1" applyFill="1" applyBorder="1" applyProtection="1">
      <protection locked="0"/>
    </xf>
    <xf numFmtId="171" fontId="32" fillId="8" borderId="1" xfId="4" applyNumberFormat="1" applyFont="1" applyFill="1" applyBorder="1" applyProtection="1">
      <protection locked="0"/>
    </xf>
    <xf numFmtId="165" fontId="33" fillId="5" borderId="7" xfId="1" applyNumberFormat="1" applyFont="1" applyFill="1" applyBorder="1" applyAlignment="1" applyProtection="1"/>
    <xf numFmtId="0" fontId="19" fillId="0" borderId="0" xfId="0" applyFont="1" applyFill="1" applyBorder="1" applyAlignment="1" applyProtection="1">
      <alignment horizontal="center"/>
    </xf>
    <xf numFmtId="0" fontId="19" fillId="8" borderId="1" xfId="0" applyFont="1" applyFill="1" applyBorder="1" applyAlignment="1" applyProtection="1">
      <alignment horizontal="left" vertical="top" wrapText="1"/>
      <protection locked="0"/>
    </xf>
    <xf numFmtId="165" fontId="20" fillId="6" borderId="3" xfId="1" applyNumberFormat="1" applyFont="1" applyFill="1" applyBorder="1" applyAlignment="1" applyProtection="1"/>
    <xf numFmtId="165" fontId="20" fillId="6" borderId="6" xfId="1" applyNumberFormat="1" applyFont="1" applyFill="1" applyBorder="1" applyAlignment="1" applyProtection="1"/>
    <xf numFmtId="1" fontId="20" fillId="4" borderId="1" xfId="1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10" fontId="19" fillId="8" borderId="1" xfId="1" applyNumberFormat="1" applyFont="1" applyFill="1" applyBorder="1" applyProtection="1">
      <protection locked="0"/>
    </xf>
    <xf numFmtId="10" fontId="19" fillId="0" borderId="0" xfId="1" applyNumberFormat="1" applyFont="1" applyFill="1" applyBorder="1" applyProtection="1"/>
    <xf numFmtId="10" fontId="19" fillId="0" borderId="0" xfId="0" applyNumberFormat="1" applyFont="1" applyFill="1" applyBorder="1" applyProtection="1"/>
    <xf numFmtId="165" fontId="19" fillId="5" borderId="8" xfId="1" applyNumberFormat="1" applyFont="1" applyFill="1" applyBorder="1" applyAlignment="1" applyProtection="1">
      <alignment horizontal="left"/>
    </xf>
    <xf numFmtId="165" fontId="19" fillId="5" borderId="7" xfId="1" applyNumberFormat="1" applyFont="1" applyFill="1" applyBorder="1" applyAlignment="1" applyProtection="1">
      <alignment horizontal="left"/>
    </xf>
    <xf numFmtId="0" fontId="19" fillId="8" borderId="1" xfId="0" applyFont="1" applyFill="1" applyBorder="1" applyAlignment="1" applyProtection="1">
      <alignment horizontal="left"/>
      <protection locked="0"/>
    </xf>
    <xf numFmtId="0" fontId="19" fillId="0" borderId="1" xfId="0" applyFont="1" applyBorder="1" applyProtection="1"/>
    <xf numFmtId="3" fontId="19" fillId="8" borderId="1" xfId="0" applyNumberFormat="1" applyFont="1" applyFill="1" applyBorder="1" applyProtection="1">
      <protection locked="0"/>
    </xf>
    <xf numFmtId="3" fontId="19" fillId="8" borderId="1" xfId="0" applyNumberFormat="1" applyFont="1" applyFill="1" applyBorder="1" applyAlignment="1" applyProtection="1">
      <alignment horizontal="right"/>
      <protection locked="0"/>
    </xf>
    <xf numFmtId="0" fontId="19" fillId="6" borderId="1" xfId="0" applyFont="1" applyFill="1" applyBorder="1" applyAlignment="1" applyProtection="1">
      <alignment horizontal="left"/>
    </xf>
    <xf numFmtId="0" fontId="20" fillId="0" borderId="1" xfId="0" applyFont="1" applyBorder="1" applyProtection="1"/>
    <xf numFmtId="0" fontId="20" fillId="0" borderId="1" xfId="0" applyFont="1" applyFill="1" applyBorder="1" applyAlignment="1" applyProtection="1">
      <alignment horizontal="left"/>
    </xf>
    <xf numFmtId="3" fontId="19" fillId="6" borderId="1" xfId="0" applyNumberFormat="1" applyFont="1" applyFill="1" applyBorder="1" applyProtection="1"/>
    <xf numFmtId="3" fontId="19" fillId="0" borderId="0" xfId="0" applyNumberFormat="1" applyFont="1" applyProtection="1"/>
    <xf numFmtId="0" fontId="20" fillId="0" borderId="1" xfId="0" applyFont="1" applyFill="1" applyBorder="1" applyProtection="1"/>
    <xf numFmtId="0" fontId="20" fillId="0" borderId="17" xfId="0" applyFont="1" applyFill="1" applyBorder="1" applyAlignment="1" applyProtection="1">
      <alignment horizontal="left"/>
    </xf>
    <xf numFmtId="3" fontId="19" fillId="8" borderId="19" xfId="0" applyNumberFormat="1" applyFont="1" applyFill="1" applyBorder="1" applyAlignment="1" applyProtection="1">
      <alignment horizontal="right"/>
      <protection locked="0"/>
    </xf>
    <xf numFmtId="3" fontId="19" fillId="7" borderId="20" xfId="1" applyNumberFormat="1" applyFont="1" applyFill="1" applyBorder="1" applyProtection="1"/>
    <xf numFmtId="165" fontId="19" fillId="5" borderId="7" xfId="1" applyNumberFormat="1" applyFont="1" applyFill="1" applyBorder="1" applyAlignment="1" applyProtection="1">
      <alignment horizontal="left"/>
    </xf>
    <xf numFmtId="165" fontId="20" fillId="5" borderId="1" xfId="1" applyNumberFormat="1" applyFont="1" applyFill="1" applyBorder="1" applyAlignment="1" applyProtection="1">
      <alignment horizontal="left"/>
    </xf>
    <xf numFmtId="0" fontId="20" fillId="0" borderId="0" xfId="0" applyFont="1" applyFill="1" applyBorder="1" applyProtection="1"/>
    <xf numFmtId="0" fontId="20" fillId="5" borderId="1" xfId="0" applyFont="1" applyFill="1" applyBorder="1"/>
    <xf numFmtId="165" fontId="24" fillId="0" borderId="0" xfId="1" applyNumberFormat="1" applyFont="1" applyBorder="1"/>
    <xf numFmtId="165" fontId="27" fillId="0" borderId="0" xfId="1" applyNumberFormat="1" applyFont="1" applyBorder="1"/>
    <xf numFmtId="165" fontId="24" fillId="0" borderId="0" xfId="1" applyNumberFormat="1" applyFont="1"/>
    <xf numFmtId="0" fontId="19" fillId="0" borderId="0" xfId="0" applyFont="1" applyBorder="1"/>
    <xf numFmtId="165" fontId="19" fillId="9" borderId="8" xfId="1" applyNumberFormat="1" applyFont="1" applyFill="1" applyBorder="1" applyAlignment="1" applyProtection="1">
      <alignment horizontal="center" textRotation="90" wrapText="1"/>
    </xf>
    <xf numFmtId="3" fontId="19" fillId="6" borderId="1" xfId="1" applyNumberFormat="1" applyFont="1" applyFill="1" applyBorder="1" applyAlignment="1" applyProtection="1"/>
    <xf numFmtId="165" fontId="24" fillId="0" borderId="0" xfId="1" applyNumberFormat="1" applyFont="1" applyFill="1" applyBorder="1" applyAlignment="1">
      <alignment vertical="top" wrapText="1"/>
    </xf>
    <xf numFmtId="165" fontId="24" fillId="0" borderId="0" xfId="1" applyNumberFormat="1" applyFont="1" applyFill="1" applyAlignment="1">
      <alignment vertical="top" wrapText="1"/>
    </xf>
    <xf numFmtId="1" fontId="27" fillId="0" borderId="0" xfId="1" applyNumberFormat="1" applyFont="1" applyFill="1" applyBorder="1" applyAlignment="1">
      <alignment horizontal="center"/>
    </xf>
    <xf numFmtId="165" fontId="24" fillId="0" borderId="0" xfId="1" applyNumberFormat="1" applyFont="1" applyFill="1" applyBorder="1"/>
    <xf numFmtId="165" fontId="27" fillId="0" borderId="2" xfId="1" applyNumberFormat="1" applyFont="1" applyFill="1" applyBorder="1" applyAlignment="1">
      <alignment horizontal="center" vertical="top" wrapText="1"/>
    </xf>
    <xf numFmtId="165" fontId="19" fillId="0" borderId="2" xfId="1" applyNumberFormat="1" applyFont="1" applyFill="1" applyBorder="1" applyAlignment="1" applyProtection="1">
      <alignment horizontal="center" textRotation="90" wrapText="1"/>
    </xf>
    <xf numFmtId="3" fontId="24" fillId="0" borderId="16" xfId="1" applyNumberFormat="1" applyFont="1" applyFill="1" applyBorder="1" applyAlignment="1" applyProtection="1">
      <alignment horizontal="right"/>
      <protection locked="0"/>
    </xf>
    <xf numFmtId="3" fontId="19" fillId="0" borderId="16" xfId="1" applyNumberFormat="1" applyFont="1" applyFill="1" applyBorder="1" applyAlignment="1" applyProtection="1"/>
    <xf numFmtId="0" fontId="0" fillId="0" borderId="0" xfId="0" applyFont="1"/>
    <xf numFmtId="166" fontId="34" fillId="0" borderId="1" xfId="4" applyNumberFormat="1" applyFont="1" applyFill="1" applyBorder="1" applyAlignment="1" applyProtection="1">
      <alignment horizontal="center" textRotation="90" wrapText="1"/>
    </xf>
    <xf numFmtId="0" fontId="20" fillId="0" borderId="1" xfId="0" applyFont="1" applyFill="1" applyBorder="1" applyAlignment="1" applyProtection="1"/>
    <xf numFmtId="0" fontId="35" fillId="0" borderId="21" xfId="0" applyFont="1" applyBorder="1" applyAlignment="1" applyProtection="1">
      <alignment horizontal="center"/>
      <protection hidden="1"/>
    </xf>
    <xf numFmtId="0" fontId="35" fillId="0" borderId="2" xfId="0" applyFont="1" applyBorder="1" applyAlignment="1" applyProtection="1">
      <alignment horizontal="center"/>
      <protection hidden="1"/>
    </xf>
    <xf numFmtId="165" fontId="35" fillId="0" borderId="2" xfId="1" applyNumberFormat="1" applyFont="1" applyFill="1" applyBorder="1" applyAlignment="1" applyProtection="1">
      <alignment horizontal="center" wrapText="1"/>
      <protection hidden="1"/>
    </xf>
    <xf numFmtId="0" fontId="20" fillId="0" borderId="2" xfId="0" applyFont="1" applyBorder="1" applyProtection="1"/>
    <xf numFmtId="0" fontId="20" fillId="0" borderId="3" xfId="0" applyFont="1" applyBorder="1" applyProtection="1"/>
    <xf numFmtId="0" fontId="20" fillId="0" borderId="0" xfId="0" applyFont="1" applyBorder="1" applyProtection="1"/>
    <xf numFmtId="0" fontId="36" fillId="0" borderId="2" xfId="0" applyFont="1" applyBorder="1" applyProtection="1"/>
    <xf numFmtId="0" fontId="20" fillId="0" borderId="1" xfId="0" applyFont="1" applyFill="1" applyBorder="1" applyAlignment="1" applyProtection="1">
      <alignment horizontal="right" vertical="top"/>
    </xf>
    <xf numFmtId="0" fontId="20" fillId="5" borderId="11" xfId="0" applyFont="1" applyFill="1" applyBorder="1" applyAlignment="1" applyProtection="1">
      <alignment horizontal="left"/>
    </xf>
    <xf numFmtId="0" fontId="35" fillId="0" borderId="21" xfId="0" applyFont="1" applyBorder="1" applyProtection="1">
      <protection hidden="1"/>
    </xf>
    <xf numFmtId="0" fontId="35" fillId="0" borderId="2" xfId="0" applyFont="1" applyBorder="1" applyProtection="1">
      <protection hidden="1"/>
    </xf>
    <xf numFmtId="0" fontId="35" fillId="0" borderId="3" xfId="0" applyFont="1" applyBorder="1" applyProtection="1">
      <protection hidden="1"/>
    </xf>
    <xf numFmtId="0" fontId="20" fillId="5" borderId="1" xfId="0" applyFont="1" applyFill="1" applyBorder="1" applyAlignment="1" applyProtection="1">
      <alignment horizontal="left"/>
    </xf>
    <xf numFmtId="0" fontId="19" fillId="0" borderId="10" xfId="0" applyFont="1" applyBorder="1" applyProtection="1"/>
    <xf numFmtId="166" fontId="19" fillId="6" borderId="8" xfId="4" applyNumberFormat="1" applyFont="1" applyFill="1" applyBorder="1" applyProtection="1"/>
    <xf numFmtId="166" fontId="19" fillId="6" borderId="7" xfId="4" applyNumberFormat="1" applyFont="1" applyFill="1" applyBorder="1" applyProtection="1"/>
    <xf numFmtId="165" fontId="20" fillId="6" borderId="1" xfId="1" applyNumberFormat="1" applyFont="1" applyFill="1" applyBorder="1" applyAlignment="1" applyProtection="1">
      <alignment horizontal="left"/>
    </xf>
    <xf numFmtId="3" fontId="24" fillId="8" borderId="1" xfId="1" applyNumberFormat="1" applyFont="1" applyFill="1" applyBorder="1" applyAlignment="1" applyProtection="1">
      <alignment horizontal="left"/>
      <protection locked="0"/>
    </xf>
    <xf numFmtId="0" fontId="19" fillId="0" borderId="0" xfId="0" applyFont="1" applyAlignment="1" applyProtection="1">
      <alignment vertical="center"/>
    </xf>
    <xf numFmtId="3" fontId="20" fillId="6" borderId="1" xfId="1" applyNumberFormat="1" applyFont="1" applyFill="1" applyBorder="1" applyAlignment="1" applyProtection="1"/>
    <xf numFmtId="3" fontId="20" fillId="0" borderId="16" xfId="1" applyNumberFormat="1" applyFont="1" applyFill="1" applyBorder="1" applyAlignment="1" applyProtection="1"/>
    <xf numFmtId="0" fontId="0" fillId="0" borderId="0" xfId="0" applyFont="1" applyProtection="1"/>
    <xf numFmtId="0" fontId="0" fillId="0" borderId="0" xfId="0" applyFont="1" applyAlignment="1" applyProtection="1"/>
    <xf numFmtId="3" fontId="0" fillId="0" borderId="0" xfId="0" applyNumberFormat="1" applyFont="1" applyAlignment="1" applyProtection="1">
      <alignment horizontal="right"/>
    </xf>
    <xf numFmtId="165" fontId="22" fillId="7" borderId="1" xfId="1" applyNumberFormat="1" applyFont="1" applyFill="1" applyBorder="1" applyAlignment="1" applyProtection="1"/>
    <xf numFmtId="3" fontId="0" fillId="6" borderId="10" xfId="0" applyNumberFormat="1" applyFont="1" applyFill="1" applyBorder="1" applyAlignment="1" applyProtection="1">
      <alignment horizontal="right"/>
    </xf>
    <xf numFmtId="0" fontId="0" fillId="0" borderId="0" xfId="0" applyFont="1" applyProtection="1"/>
    <xf numFmtId="0" fontId="18" fillId="5" borderId="0" xfId="0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center"/>
    </xf>
    <xf numFmtId="3" fontId="0" fillId="6" borderId="0" xfId="0" applyNumberFormat="1" applyFont="1" applyFill="1" applyBorder="1" applyAlignment="1" applyProtection="1">
      <alignment horizontal="right"/>
    </xf>
    <xf numFmtId="0" fontId="0" fillId="0" borderId="0" xfId="0" applyFont="1" applyAlignment="1" applyProtection="1">
      <alignment horizontal="left"/>
    </xf>
    <xf numFmtId="0" fontId="37" fillId="5" borderId="22" xfId="0" applyFont="1" applyFill="1" applyBorder="1" applyAlignment="1" applyProtection="1">
      <alignment horizontal="left"/>
    </xf>
    <xf numFmtId="3" fontId="0" fillId="0" borderId="0" xfId="0" applyNumberFormat="1" applyFont="1" applyAlignment="1" applyProtection="1">
      <alignment horizontal="left"/>
    </xf>
    <xf numFmtId="0" fontId="0" fillId="6" borderId="23" xfId="0" applyFont="1" applyFill="1" applyBorder="1" applyAlignment="1" applyProtection="1">
      <alignment horizontal="left"/>
    </xf>
    <xf numFmtId="0" fontId="0" fillId="6" borderId="0" xfId="0" applyFont="1" applyFill="1" applyBorder="1" applyAlignment="1" applyProtection="1">
      <alignment horizontal="left"/>
    </xf>
    <xf numFmtId="0" fontId="0" fillId="6" borderId="24" xfId="0" applyFont="1" applyFill="1" applyBorder="1" applyAlignment="1" applyProtection="1">
      <alignment horizontal="left"/>
    </xf>
    <xf numFmtId="0" fontId="18" fillId="5" borderId="25" xfId="0" applyFont="1" applyFill="1" applyBorder="1" applyAlignment="1" applyProtection="1"/>
    <xf numFmtId="0" fontId="18" fillId="5" borderId="26" xfId="0" applyFont="1" applyFill="1" applyBorder="1" applyAlignment="1" applyProtection="1"/>
    <xf numFmtId="3" fontId="0" fillId="0" borderId="0" xfId="0" applyNumberFormat="1" applyFont="1" applyAlignment="1" applyProtection="1"/>
    <xf numFmtId="3" fontId="0" fillId="6" borderId="20" xfId="0" applyNumberFormat="1" applyFont="1" applyFill="1" applyBorder="1" applyAlignment="1" applyProtection="1"/>
    <xf numFmtId="3" fontId="0" fillId="6" borderId="0" xfId="0" applyNumberFormat="1" applyFont="1" applyFill="1" applyBorder="1" applyAlignment="1" applyProtection="1"/>
    <xf numFmtId="3" fontId="0" fillId="6" borderId="11" xfId="0" applyNumberFormat="1" applyFont="1" applyFill="1" applyBorder="1" applyAlignment="1" applyProtection="1"/>
    <xf numFmtId="3" fontId="0" fillId="6" borderId="21" xfId="0" applyNumberFormat="1" applyFont="1" applyFill="1" applyBorder="1" applyAlignment="1" applyProtection="1"/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165" fontId="19" fillId="5" borderId="8" xfId="1" applyNumberFormat="1" applyFont="1" applyFill="1" applyBorder="1" applyAlignment="1" applyProtection="1">
      <alignment horizontal="left"/>
    </xf>
    <xf numFmtId="165" fontId="19" fillId="5" borderId="5" xfId="1" applyNumberFormat="1" applyFont="1" applyFill="1" applyBorder="1" applyAlignment="1" applyProtection="1">
      <alignment horizontal="left"/>
    </xf>
    <xf numFmtId="165" fontId="20" fillId="6" borderId="5" xfId="1" applyNumberFormat="1" applyFont="1" applyFill="1" applyBorder="1" applyAlignment="1" applyProtection="1">
      <alignment horizontal="left"/>
    </xf>
    <xf numFmtId="165" fontId="19" fillId="5" borderId="8" xfId="1" applyNumberFormat="1" applyFont="1" applyFill="1" applyBorder="1" applyAlignment="1" applyProtection="1"/>
    <xf numFmtId="168" fontId="27" fillId="6" borderId="19" xfId="1" applyNumberFormat="1" applyFont="1" applyFill="1" applyBorder="1" applyAlignment="1" applyProtection="1">
      <alignment horizontal="right"/>
    </xf>
    <xf numFmtId="165" fontId="19" fillId="5" borderId="8" xfId="1" applyNumberFormat="1" applyFont="1" applyFill="1" applyBorder="1" applyAlignment="1" applyProtection="1"/>
    <xf numFmtId="0" fontId="19" fillId="0" borderId="0" xfId="0" applyFont="1" applyFill="1" applyBorder="1" applyAlignment="1" applyProtection="1">
      <alignment horizontal="center"/>
    </xf>
    <xf numFmtId="0" fontId="20" fillId="5" borderId="1" xfId="0" applyFont="1" applyFill="1" applyBorder="1" applyAlignment="1" applyProtection="1">
      <alignment horizontal="left" vertical="top" wrapText="1"/>
    </xf>
    <xf numFmtId="165" fontId="20" fillId="6" borderId="8" xfId="1" applyNumberFormat="1" applyFont="1" applyFill="1" applyBorder="1" applyAlignment="1" applyProtection="1">
      <alignment horizontal="left"/>
    </xf>
    <xf numFmtId="165" fontId="19" fillId="5" borderId="8" xfId="1" applyNumberFormat="1" applyFont="1" applyFill="1" applyBorder="1" applyAlignment="1" applyProtection="1"/>
    <xf numFmtId="165" fontId="19" fillId="5" borderId="8" xfId="1" applyNumberFormat="1" applyFont="1" applyFill="1" applyBorder="1" applyAlignment="1" applyProtection="1">
      <alignment horizontal="left"/>
    </xf>
    <xf numFmtId="165" fontId="20" fillId="6" borderId="8" xfId="1" applyNumberFormat="1" applyFont="1" applyFill="1" applyBorder="1" applyAlignment="1" applyProtection="1">
      <alignment horizontal="left"/>
    </xf>
    <xf numFmtId="165" fontId="20" fillId="5" borderId="8" xfId="1" applyNumberFormat="1" applyFont="1" applyFill="1" applyBorder="1" applyAlignment="1" applyProtection="1"/>
    <xf numFmtId="165" fontId="34" fillId="0" borderId="8" xfId="1" applyNumberFormat="1" applyFont="1" applyFill="1" applyBorder="1" applyAlignment="1" applyProtection="1">
      <alignment vertical="center"/>
    </xf>
    <xf numFmtId="165" fontId="19" fillId="5" borderId="8" xfId="1" applyNumberFormat="1" applyFont="1" applyFill="1" applyBorder="1" applyAlignment="1" applyProtection="1">
      <protection locked="0"/>
    </xf>
    <xf numFmtId="165" fontId="27" fillId="0" borderId="8" xfId="1" applyNumberFormat="1" applyFont="1" applyBorder="1" applyProtection="1"/>
    <xf numFmtId="165" fontId="24" fillId="0" borderId="5" xfId="1" applyNumberFormat="1" applyFont="1" applyBorder="1" applyProtection="1"/>
    <xf numFmtId="165" fontId="24" fillId="0" borderId="7" xfId="1" applyNumberFormat="1" applyFont="1" applyBorder="1" applyProtection="1"/>
    <xf numFmtId="0" fontId="21" fillId="0" borderId="2" xfId="0" applyFont="1" applyBorder="1" applyAlignment="1" applyProtection="1">
      <alignment horizontal="center"/>
      <protection hidden="1"/>
    </xf>
    <xf numFmtId="165" fontId="21" fillId="0" borderId="2" xfId="1" applyNumberFormat="1" applyFont="1" applyFill="1" applyBorder="1" applyAlignment="1" applyProtection="1">
      <alignment horizontal="center" wrapText="1"/>
      <protection hidden="1"/>
    </xf>
    <xf numFmtId="165" fontId="27" fillId="0" borderId="1" xfId="1" applyNumberFormat="1" applyFont="1" applyFill="1" applyBorder="1" applyAlignment="1" applyProtection="1">
      <alignment horizontal="center"/>
    </xf>
    <xf numFmtId="0" fontId="19" fillId="0" borderId="0" xfId="0" applyFont="1"/>
    <xf numFmtId="0" fontId="19" fillId="0" borderId="0" xfId="0" applyFont="1" applyProtection="1"/>
    <xf numFmtId="0" fontId="19" fillId="0" borderId="0" xfId="0" applyFont="1" applyFill="1" applyProtection="1"/>
    <xf numFmtId="165" fontId="19" fillId="5" borderId="1" xfId="1" applyNumberFormat="1" applyFont="1" applyFill="1" applyBorder="1" applyAlignment="1" applyProtection="1">
      <alignment horizontal="left"/>
    </xf>
    <xf numFmtId="165" fontId="19" fillId="5" borderId="8" xfId="1" applyNumberFormat="1" applyFont="1" applyFill="1" applyBorder="1" applyAlignment="1" applyProtection="1"/>
    <xf numFmtId="165" fontId="19" fillId="5" borderId="5" xfId="1" applyNumberFormat="1" applyFont="1" applyFill="1" applyBorder="1" applyAlignment="1" applyProtection="1"/>
    <xf numFmtId="165" fontId="19" fillId="5" borderId="7" xfId="1" applyNumberFormat="1" applyFont="1" applyFill="1" applyBorder="1" applyAlignment="1" applyProtection="1"/>
    <xf numFmtId="165" fontId="22" fillId="4" borderId="1" xfId="1" applyNumberFormat="1" applyFont="1" applyFill="1" applyBorder="1" applyAlignment="1">
      <alignment horizontal="center"/>
    </xf>
    <xf numFmtId="165" fontId="22" fillId="7" borderId="1" xfId="1" applyNumberFormat="1" applyFont="1" applyFill="1" applyBorder="1" applyAlignment="1">
      <alignment horizontal="center"/>
    </xf>
    <xf numFmtId="165" fontId="22" fillId="0" borderId="0" xfId="1" applyNumberFormat="1" applyFont="1"/>
    <xf numFmtId="0" fontId="19" fillId="7" borderId="1" xfId="0" applyFont="1" applyFill="1" applyBorder="1" applyAlignment="1">
      <alignment horizontal="left"/>
    </xf>
    <xf numFmtId="165" fontId="24" fillId="0" borderId="0" xfId="1" applyNumberFormat="1" applyFont="1" applyProtection="1"/>
    <xf numFmtId="165" fontId="24" fillId="0" borderId="0" xfId="1" applyNumberFormat="1" applyFont="1" applyBorder="1" applyProtection="1"/>
    <xf numFmtId="165" fontId="24" fillId="0" borderId="0" xfId="1" applyNumberFormat="1" applyFont="1" applyBorder="1" applyAlignment="1" applyProtection="1">
      <alignment vertical="top" wrapText="1"/>
    </xf>
    <xf numFmtId="165" fontId="24" fillId="0" borderId="0" xfId="1" applyNumberFormat="1" applyFont="1" applyAlignment="1" applyProtection="1">
      <alignment vertical="top" wrapText="1"/>
    </xf>
    <xf numFmtId="165" fontId="24" fillId="4" borderId="1" xfId="1" applyNumberFormat="1" applyFont="1" applyFill="1" applyBorder="1" applyAlignment="1" applyProtection="1">
      <alignment horizontal="centerContinuous"/>
    </xf>
    <xf numFmtId="165" fontId="24" fillId="7" borderId="1" xfId="1" applyNumberFormat="1" applyFont="1" applyFill="1" applyBorder="1" applyAlignment="1" applyProtection="1">
      <alignment horizontal="centerContinuous"/>
    </xf>
    <xf numFmtId="165" fontId="27" fillId="0" borderId="0" xfId="1" applyNumberFormat="1" applyFont="1" applyBorder="1" applyProtection="1"/>
    <xf numFmtId="165" fontId="27" fillId="6" borderId="1" xfId="1" applyNumberFormat="1" applyFont="1" applyFill="1" applyBorder="1" applyAlignment="1" applyProtection="1">
      <alignment horizontal="centerContinuous"/>
    </xf>
    <xf numFmtId="165" fontId="24" fillId="0" borderId="16" xfId="1" applyNumberFormat="1" applyFont="1" applyFill="1" applyBorder="1" applyAlignment="1" applyProtection="1">
      <alignment horizontal="center"/>
    </xf>
    <xf numFmtId="165" fontId="27" fillId="6" borderId="18" xfId="1" applyNumberFormat="1" applyFont="1" applyFill="1" applyBorder="1" applyAlignment="1" applyProtection="1">
      <alignment horizontal="centerContinuous"/>
    </xf>
    <xf numFmtId="165" fontId="27" fillId="0" borderId="0" xfId="1" applyNumberFormat="1" applyFont="1" applyProtection="1"/>
    <xf numFmtId="3" fontId="24" fillId="8" borderId="1" xfId="1" applyNumberFormat="1" applyFont="1" applyFill="1" applyBorder="1" applyAlignment="1" applyProtection="1">
      <protection locked="0"/>
    </xf>
    <xf numFmtId="3" fontId="27" fillId="6" borderId="1" xfId="1" applyNumberFormat="1" applyFont="1" applyFill="1" applyBorder="1" applyAlignment="1" applyProtection="1"/>
    <xf numFmtId="168" fontId="27" fillId="6" borderId="18" xfId="1" applyNumberFormat="1" applyFont="1" applyFill="1" applyBorder="1" applyAlignment="1" applyProtection="1">
      <alignment horizontal="right"/>
    </xf>
    <xf numFmtId="0" fontId="0" fillId="0" borderId="0" xfId="0" applyFont="1" applyProtection="1"/>
    <xf numFmtId="0" fontId="19" fillId="7" borderId="1" xfId="0" applyNumberFormat="1" applyFont="1" applyFill="1" applyBorder="1" applyAlignment="1">
      <alignment horizontal="left"/>
    </xf>
    <xf numFmtId="165" fontId="20" fillId="6" borderId="5" xfId="1" applyNumberFormat="1" applyFont="1" applyFill="1" applyBorder="1" applyAlignment="1" applyProtection="1">
      <alignment horizontal="left"/>
    </xf>
    <xf numFmtId="165" fontId="20" fillId="6" borderId="8" xfId="1" applyNumberFormat="1" applyFont="1" applyFill="1" applyBorder="1" applyAlignment="1" applyProtection="1">
      <alignment horizontal="left"/>
    </xf>
    <xf numFmtId="165" fontId="24" fillId="4" borderId="11" xfId="1" applyNumberFormat="1" applyFont="1" applyFill="1" applyBorder="1" applyAlignment="1" applyProtection="1">
      <alignment horizontal="centerContinuous"/>
    </xf>
    <xf numFmtId="3" fontId="19" fillId="8" borderId="1" xfId="0" applyNumberFormat="1" applyFont="1" applyFill="1" applyBorder="1" applyAlignment="1" applyProtection="1">
      <alignment horizontal="left"/>
      <protection locked="0"/>
    </xf>
    <xf numFmtId="0" fontId="19" fillId="8" borderId="1" xfId="0" applyFont="1" applyFill="1" applyBorder="1" applyAlignment="1" applyProtection="1">
      <alignment horizontal="left" vertical="top"/>
      <protection locked="0"/>
    </xf>
    <xf numFmtId="0" fontId="19" fillId="8" borderId="7" xfId="0" applyFont="1" applyFill="1" applyBorder="1" applyAlignment="1" applyProtection="1">
      <alignment horizontal="left" vertical="top"/>
      <protection locked="0"/>
    </xf>
    <xf numFmtId="165" fontId="19" fillId="0" borderId="0" xfId="0" applyNumberFormat="1" applyFont="1" applyProtection="1"/>
    <xf numFmtId="0" fontId="20" fillId="5" borderId="22" xfId="0" applyFont="1" applyFill="1" applyBorder="1" applyAlignment="1" applyProtection="1">
      <alignment horizontal="left"/>
    </xf>
    <xf numFmtId="0" fontId="20" fillId="5" borderId="25" xfId="0" applyFont="1" applyFill="1" applyBorder="1" applyAlignment="1" applyProtection="1"/>
    <xf numFmtId="0" fontId="20" fillId="5" borderId="26" xfId="0" applyFont="1" applyFill="1" applyBorder="1" applyAlignment="1" applyProtection="1"/>
    <xf numFmtId="0" fontId="20" fillId="0" borderId="9" xfId="0" applyFont="1" applyFill="1" applyBorder="1" applyProtection="1"/>
    <xf numFmtId="0" fontId="20" fillId="5" borderId="17" xfId="0" applyFont="1" applyFill="1" applyBorder="1" applyAlignment="1" applyProtection="1">
      <alignment horizontal="center" vertical="center" wrapText="1"/>
    </xf>
    <xf numFmtId="3" fontId="19" fillId="0" borderId="0" xfId="0" applyNumberFormat="1" applyFont="1" applyAlignment="1" applyProtection="1">
      <alignment horizontal="left"/>
    </xf>
    <xf numFmtId="3" fontId="19" fillId="0" borderId="0" xfId="0" applyNumberFormat="1" applyFont="1" applyAlignment="1" applyProtection="1"/>
    <xf numFmtId="3" fontId="19" fillId="7" borderId="1" xfId="0" applyNumberFormat="1" applyFont="1" applyFill="1" applyBorder="1" applyAlignment="1" applyProtection="1">
      <alignment horizontal="right"/>
    </xf>
    <xf numFmtId="0" fontId="19" fillId="6" borderId="23" xfId="0" applyFont="1" applyFill="1" applyBorder="1" applyAlignment="1" applyProtection="1">
      <alignment horizontal="left"/>
    </xf>
    <xf numFmtId="3" fontId="19" fillId="6" borderId="20" xfId="0" applyNumberFormat="1" applyFont="1" applyFill="1" applyBorder="1" applyAlignment="1" applyProtection="1"/>
    <xf numFmtId="3" fontId="19" fillId="6" borderId="10" xfId="0" applyNumberFormat="1" applyFont="1" applyFill="1" applyBorder="1" applyAlignment="1" applyProtection="1">
      <alignment horizontal="right"/>
    </xf>
    <xf numFmtId="3" fontId="19" fillId="6" borderId="0" xfId="0" applyNumberFormat="1" applyFont="1" applyFill="1" applyBorder="1" applyAlignment="1" applyProtection="1">
      <alignment horizontal="right"/>
    </xf>
    <xf numFmtId="168" fontId="22" fillId="6" borderId="1" xfId="1" applyNumberFormat="1" applyFont="1" applyFill="1" applyBorder="1" applyAlignment="1">
      <alignment horizontal="right"/>
    </xf>
    <xf numFmtId="165" fontId="19" fillId="5" borderId="1" xfId="1" applyNumberFormat="1" applyFont="1" applyFill="1" applyBorder="1" applyAlignment="1" applyProtection="1"/>
    <xf numFmtId="165" fontId="24" fillId="0" borderId="0" xfId="1" applyNumberFormat="1" applyFont="1" applyProtection="1">
      <protection locked="0"/>
    </xf>
    <xf numFmtId="0" fontId="20" fillId="5" borderId="1" xfId="0" applyFont="1" applyFill="1" applyBorder="1" applyAlignment="1" applyProtection="1">
      <alignment horizontal="center" vertical="center" wrapText="1"/>
    </xf>
    <xf numFmtId="165" fontId="26" fillId="0" borderId="0" xfId="1" applyNumberFormat="1" applyFont="1" applyBorder="1"/>
    <xf numFmtId="165" fontId="19" fillId="5" borderId="8" xfId="1" applyNumberFormat="1" applyFont="1" applyFill="1" applyBorder="1" applyAlignment="1" applyProtection="1"/>
    <xf numFmtId="165" fontId="24" fillId="7" borderId="11" xfId="1" applyNumberFormat="1" applyFont="1" applyFill="1" applyBorder="1" applyAlignment="1" applyProtection="1">
      <alignment horizontal="center"/>
    </xf>
    <xf numFmtId="166" fontId="22" fillId="4" borderId="7" xfId="4" applyNumberFormat="1" applyFont="1" applyFill="1" applyBorder="1" applyAlignment="1">
      <alignment horizontal="right"/>
    </xf>
    <xf numFmtId="166" fontId="22" fillId="4" borderId="1" xfId="4" applyNumberFormat="1" applyFont="1" applyFill="1" applyBorder="1" applyAlignment="1">
      <alignment horizontal="right"/>
    </xf>
    <xf numFmtId="166" fontId="22" fillId="7" borderId="1" xfId="4" applyNumberFormat="1" applyFont="1" applyFill="1" applyBorder="1" applyAlignment="1">
      <alignment horizontal="right"/>
    </xf>
    <xf numFmtId="165" fontId="22" fillId="0" borderId="0" xfId="1" applyNumberFormat="1" applyFont="1" applyAlignment="1">
      <alignment horizontal="right"/>
    </xf>
    <xf numFmtId="166" fontId="22" fillId="0" borderId="0" xfId="4" applyNumberFormat="1" applyFont="1" applyFill="1" applyBorder="1" applyAlignment="1">
      <alignment horizontal="right"/>
    </xf>
    <xf numFmtId="0" fontId="19" fillId="5" borderId="8" xfId="0" applyFont="1" applyFill="1" applyBorder="1" applyAlignment="1" applyProtection="1">
      <alignment horizontal="left" vertical="top" wrapText="1"/>
    </xf>
    <xf numFmtId="165" fontId="19" fillId="5" borderId="8" xfId="1" applyNumberFormat="1" applyFont="1" applyFill="1" applyBorder="1" applyAlignment="1" applyProtection="1">
      <alignment horizontal="left"/>
    </xf>
    <xf numFmtId="165" fontId="19" fillId="5" borderId="8" xfId="1" applyNumberFormat="1" applyFont="1" applyFill="1" applyBorder="1" applyAlignment="1" applyProtection="1"/>
    <xf numFmtId="0" fontId="20" fillId="5" borderId="1" xfId="0" applyFont="1" applyFill="1" applyBorder="1" applyAlignment="1" applyProtection="1">
      <alignment horizontal="left" vertical="top" wrapText="1"/>
    </xf>
    <xf numFmtId="0" fontId="19" fillId="8" borderId="8" xfId="0" applyFont="1" applyFill="1" applyBorder="1" applyAlignment="1" applyProtection="1"/>
    <xf numFmtId="0" fontId="19" fillId="8" borderId="5" xfId="0" applyFont="1" applyFill="1" applyBorder="1" applyAlignment="1" applyProtection="1"/>
    <xf numFmtId="0" fontId="19" fillId="8" borderId="7" xfId="0" applyFont="1" applyFill="1" applyBorder="1" applyAlignment="1" applyProtection="1"/>
    <xf numFmtId="0" fontId="19" fillId="0" borderId="0" xfId="0" applyFont="1" applyAlignment="1" applyProtection="1">
      <alignment horizontal="center" vertical="center"/>
    </xf>
    <xf numFmtId="0" fontId="19" fillId="8" borderId="7" xfId="0" applyFont="1" applyFill="1" applyBorder="1" applyAlignment="1" applyProtection="1">
      <alignment horizontal="left" vertical="top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</xf>
    <xf numFmtId="165" fontId="19" fillId="4" borderId="1" xfId="1" applyNumberFormat="1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vertical="top" wrapText="1"/>
    </xf>
    <xf numFmtId="165" fontId="20" fillId="5" borderId="8" xfId="0" applyNumberFormat="1" applyFont="1" applyFill="1" applyBorder="1" applyAlignment="1" applyProtection="1">
      <alignment vertical="top" wrapText="1"/>
    </xf>
    <xf numFmtId="166" fontId="23" fillId="8" borderId="17" xfId="4" applyNumberFormat="1" applyFont="1" applyFill="1" applyBorder="1" applyProtection="1">
      <protection locked="0"/>
    </xf>
    <xf numFmtId="166" fontId="31" fillId="8" borderId="17" xfId="4" applyNumberFormat="1" applyFont="1" applyFill="1" applyBorder="1" applyProtection="1">
      <protection locked="0"/>
    </xf>
    <xf numFmtId="166" fontId="23" fillId="0" borderId="1" xfId="4" applyNumberFormat="1" applyFont="1" applyFill="1" applyBorder="1" applyAlignment="1" applyProtection="1">
      <alignment horizontal="left"/>
    </xf>
    <xf numFmtId="0" fontId="19" fillId="0" borderId="11" xfId="0" applyFont="1" applyBorder="1" applyProtection="1"/>
    <xf numFmtId="165" fontId="19" fillId="0" borderId="2" xfId="1" applyNumberFormat="1" applyFont="1" applyFill="1" applyBorder="1" applyAlignment="1" applyProtection="1">
      <alignment horizontal="left"/>
    </xf>
    <xf numFmtId="168" fontId="19" fillId="0" borderId="0" xfId="1" applyNumberFormat="1" applyFont="1" applyFill="1" applyBorder="1" applyProtection="1"/>
    <xf numFmtId="0" fontId="19" fillId="0" borderId="6" xfId="0" applyFont="1" applyBorder="1" applyAlignment="1" applyProtection="1">
      <alignment vertical="top" wrapText="1"/>
    </xf>
    <xf numFmtId="165" fontId="37" fillId="10" borderId="8" xfId="1" applyNumberFormat="1" applyFont="1" applyFill="1" applyBorder="1" applyAlignment="1" applyProtection="1">
      <alignment horizontal="center" vertical="center" wrapText="1"/>
    </xf>
    <xf numFmtId="0" fontId="20" fillId="5" borderId="8" xfId="0" applyFont="1" applyFill="1" applyBorder="1" applyAlignment="1" applyProtection="1">
      <alignment vertical="top" wrapText="1"/>
    </xf>
    <xf numFmtId="0" fontId="20" fillId="5" borderId="5" xfId="0" applyFont="1" applyFill="1" applyBorder="1" applyAlignment="1" applyProtection="1">
      <alignment vertical="top" wrapText="1"/>
    </xf>
    <xf numFmtId="0" fontId="20" fillId="5" borderId="7" xfId="0" applyFont="1" applyFill="1" applyBorder="1" applyAlignment="1" applyProtection="1">
      <alignment vertical="top" wrapText="1"/>
    </xf>
    <xf numFmtId="168" fontId="19" fillId="8" borderId="8" xfId="1" applyNumberFormat="1" applyFont="1" applyFill="1" applyBorder="1" applyAlignment="1" applyProtection="1">
      <protection locked="0"/>
    </xf>
    <xf numFmtId="168" fontId="19" fillId="11" borderId="1" xfId="1" applyNumberFormat="1" applyFont="1" applyFill="1" applyBorder="1" applyProtection="1"/>
    <xf numFmtId="166" fontId="23" fillId="0" borderId="8" xfId="4" applyNumberFormat="1" applyFont="1" applyFill="1" applyBorder="1" applyAlignment="1" applyProtection="1">
      <alignment horizontal="left"/>
    </xf>
    <xf numFmtId="0" fontId="19" fillId="2" borderId="8" xfId="0" applyFont="1" applyFill="1" applyBorder="1" applyAlignment="1" applyProtection="1"/>
    <xf numFmtId="0" fontId="19" fillId="2" borderId="5" xfId="0" applyFont="1" applyFill="1" applyBorder="1" applyAlignment="1" applyProtection="1"/>
    <xf numFmtId="0" fontId="19" fillId="2" borderId="8" xfId="0" applyNumberFormat="1" applyFont="1" applyFill="1" applyBorder="1" applyAlignment="1" applyProtection="1"/>
    <xf numFmtId="0" fontId="19" fillId="2" borderId="5" xfId="0" applyNumberFormat="1" applyFont="1" applyFill="1" applyBorder="1" applyAlignment="1" applyProtection="1"/>
    <xf numFmtId="165" fontId="19" fillId="2" borderId="8" xfId="1" applyNumberFormat="1" applyFont="1" applyFill="1" applyBorder="1" applyAlignment="1" applyProtection="1">
      <alignment vertical="center" wrapText="1"/>
    </xf>
    <xf numFmtId="165" fontId="19" fillId="2" borderId="7" xfId="1" applyNumberFormat="1" applyFont="1" applyFill="1" applyBorder="1" applyAlignment="1" applyProtection="1">
      <alignment vertical="center" wrapText="1"/>
    </xf>
    <xf numFmtId="168" fontId="38" fillId="4" borderId="1" xfId="1" applyNumberFormat="1" applyFont="1" applyFill="1" applyBorder="1" applyAlignment="1" applyProtection="1">
      <alignment horizontal="center" wrapText="1"/>
    </xf>
    <xf numFmtId="1" fontId="20" fillId="12" borderId="1" xfId="1" applyNumberFormat="1" applyFont="1" applyFill="1" applyBorder="1" applyAlignment="1" applyProtection="1">
      <alignment horizontal="center" wrapText="1"/>
    </xf>
    <xf numFmtId="168" fontId="38" fillId="4" borderId="1" xfId="1" applyNumberFormat="1" applyFont="1" applyFill="1" applyBorder="1" applyAlignment="1" applyProtection="1">
      <alignment horizontal="center" vertical="center" wrapText="1"/>
    </xf>
    <xf numFmtId="1" fontId="20" fillId="12" borderId="1" xfId="1" applyNumberFormat="1" applyFont="1" applyFill="1" applyBorder="1" applyAlignment="1" applyProtection="1">
      <alignment horizontal="center" vertical="center" wrapText="1"/>
    </xf>
    <xf numFmtId="165" fontId="37" fillId="10" borderId="1" xfId="1" applyNumberFormat="1" applyFont="1" applyFill="1" applyBorder="1" applyAlignment="1" applyProtection="1">
      <alignment wrapText="1"/>
    </xf>
    <xf numFmtId="3" fontId="19" fillId="13" borderId="1" xfId="1" applyNumberFormat="1" applyFont="1" applyFill="1" applyBorder="1" applyProtection="1"/>
    <xf numFmtId="168" fontId="38" fillId="0" borderId="8" xfId="1" applyNumberFormat="1" applyFont="1" applyFill="1" applyBorder="1" applyAlignment="1" applyProtection="1">
      <alignment horizontal="center" vertical="center" wrapText="1"/>
    </xf>
    <xf numFmtId="166" fontId="31" fillId="14" borderId="8" xfId="4" applyNumberFormat="1" applyFont="1" applyFill="1" applyBorder="1" applyProtection="1"/>
    <xf numFmtId="166" fontId="23" fillId="0" borderId="0" xfId="4" applyNumberFormat="1" applyFont="1" applyFill="1" applyBorder="1" applyAlignment="1" applyProtection="1">
      <alignment horizontal="center" textRotation="90" wrapText="1"/>
    </xf>
    <xf numFmtId="0" fontId="24" fillId="0" borderId="0" xfId="0" applyFont="1" applyBorder="1" applyAlignment="1" applyProtection="1">
      <alignment horizontal="right"/>
    </xf>
    <xf numFmtId="168" fontId="19" fillId="8" borderId="1" xfId="1" applyNumberFormat="1" applyFont="1" applyFill="1" applyBorder="1" applyAlignment="1" applyProtection="1">
      <protection locked="0"/>
    </xf>
    <xf numFmtId="0" fontId="24" fillId="0" borderId="3" xfId="0" applyFont="1" applyFill="1" applyBorder="1" applyProtection="1"/>
    <xf numFmtId="166" fontId="31" fillId="14" borderId="1" xfId="4" applyNumberFormat="1" applyFont="1" applyFill="1" applyBorder="1" applyProtection="1"/>
    <xf numFmtId="0" fontId="19" fillId="0" borderId="10" xfId="0" applyFont="1" applyFill="1" applyBorder="1" applyProtection="1"/>
    <xf numFmtId="0" fontId="24" fillId="0" borderId="2" xfId="0" applyFont="1" applyFill="1" applyBorder="1" applyProtection="1"/>
    <xf numFmtId="0" fontId="19" fillId="0" borderId="3" xfId="0" applyFont="1" applyBorder="1" applyAlignment="1" applyProtection="1">
      <alignment vertical="top" wrapText="1"/>
    </xf>
    <xf numFmtId="0" fontId="19" fillId="0" borderId="8" xfId="0" applyFont="1" applyBorder="1" applyAlignment="1" applyProtection="1">
      <alignment vertical="top" wrapText="1"/>
    </xf>
    <xf numFmtId="168" fontId="38" fillId="0" borderId="1" xfId="1" applyNumberFormat="1" applyFont="1" applyFill="1" applyBorder="1" applyAlignment="1" applyProtection="1">
      <alignment vertical="center" wrapText="1"/>
    </xf>
    <xf numFmtId="165" fontId="21" fillId="0" borderId="0" xfId="0" applyNumberFormat="1" applyFont="1" applyProtection="1"/>
    <xf numFmtId="166" fontId="39" fillId="0" borderId="7" xfId="4" applyNumberFormat="1" applyFont="1" applyFill="1" applyBorder="1" applyAlignment="1" applyProtection="1">
      <alignment horizontal="center"/>
    </xf>
    <xf numFmtId="166" fontId="19" fillId="0" borderId="1" xfId="4" applyNumberFormat="1" applyFont="1" applyFill="1" applyBorder="1" applyAlignment="1" applyProtection="1">
      <alignment horizontal="left"/>
    </xf>
    <xf numFmtId="166" fontId="19" fillId="0" borderId="8" xfId="4" applyNumberFormat="1" applyFont="1" applyFill="1" applyBorder="1" applyAlignment="1" applyProtection="1">
      <alignment horizontal="left"/>
    </xf>
    <xf numFmtId="3" fontId="40" fillId="11" borderId="1" xfId="0" applyNumberFormat="1" applyFont="1" applyFill="1" applyBorder="1" applyAlignment="1" applyProtection="1">
      <alignment horizontal="right" vertical="top" wrapText="1"/>
    </xf>
    <xf numFmtId="3" fontId="40" fillId="15" borderId="8" xfId="1" applyNumberFormat="1" applyFont="1" applyFill="1" applyBorder="1" applyAlignment="1" applyProtection="1"/>
    <xf numFmtId="3" fontId="40" fillId="15" borderId="1" xfId="1" applyNumberFormat="1" applyFont="1" applyFill="1" applyBorder="1" applyAlignment="1" applyProtection="1"/>
    <xf numFmtId="3" fontId="40" fillId="0" borderId="8" xfId="1" applyNumberFormat="1" applyFont="1" applyFill="1" applyBorder="1" applyAlignment="1" applyProtection="1"/>
    <xf numFmtId="3" fontId="40" fillId="0" borderId="1" xfId="1" applyNumberFormat="1" applyFont="1" applyFill="1" applyBorder="1" applyAlignment="1" applyProtection="1"/>
    <xf numFmtId="3" fontId="23" fillId="0" borderId="8" xfId="1" applyNumberFormat="1" applyFont="1" applyFill="1" applyBorder="1" applyAlignment="1" applyProtection="1"/>
    <xf numFmtId="3" fontId="23" fillId="0" borderId="1" xfId="1" applyNumberFormat="1" applyFont="1" applyFill="1" applyBorder="1" applyAlignment="1" applyProtection="1"/>
    <xf numFmtId="3" fontId="19" fillId="0" borderId="0" xfId="0" applyNumberFormat="1" applyFont="1" applyBorder="1" applyProtection="1"/>
    <xf numFmtId="3" fontId="19" fillId="0" borderId="10" xfId="0" applyNumberFormat="1" applyFont="1" applyBorder="1" applyProtection="1"/>
    <xf numFmtId="3" fontId="19" fillId="0" borderId="5" xfId="0" applyNumberFormat="1" applyFont="1" applyBorder="1" applyAlignment="1" applyProtection="1">
      <alignment vertical="top" wrapText="1"/>
    </xf>
    <xf numFmtId="3" fontId="19" fillId="0" borderId="7" xfId="0" applyNumberFormat="1" applyFont="1" applyBorder="1" applyAlignment="1" applyProtection="1">
      <alignment vertical="top" wrapText="1"/>
    </xf>
    <xf numFmtId="3" fontId="19" fillId="11" borderId="1" xfId="1" applyNumberFormat="1" applyFont="1" applyFill="1" applyBorder="1" applyProtection="1"/>
    <xf numFmtId="3" fontId="19" fillId="6" borderId="1" xfId="1" applyNumberFormat="1" applyFont="1" applyFill="1" applyBorder="1" applyProtection="1"/>
    <xf numFmtId="165" fontId="19" fillId="5" borderId="8" xfId="1" applyNumberFormat="1" applyFont="1" applyFill="1" applyBorder="1" applyAlignment="1" applyProtection="1"/>
    <xf numFmtId="0" fontId="24" fillId="0" borderId="1" xfId="0" applyFont="1" applyFill="1" applyBorder="1" applyProtection="1"/>
    <xf numFmtId="0" fontId="19" fillId="0" borderId="8" xfId="0" applyFont="1" applyBorder="1" applyProtection="1"/>
    <xf numFmtId="168" fontId="19" fillId="0" borderId="0" xfId="1" applyNumberFormat="1" applyFont="1" applyFill="1" applyBorder="1" applyAlignment="1" applyProtection="1">
      <protection locked="0"/>
    </xf>
    <xf numFmtId="165" fontId="24" fillId="4" borderId="1" xfId="1" applyNumberFormat="1" applyFont="1" applyFill="1" applyBorder="1" applyAlignment="1" applyProtection="1">
      <alignment horizontal="center" vertical="center" wrapText="1"/>
    </xf>
    <xf numFmtId="165" fontId="24" fillId="4" borderId="1" xfId="1" applyNumberFormat="1" applyFont="1" applyFill="1" applyBorder="1" applyAlignment="1" applyProtection="1">
      <alignment horizontal="centerContinuous" vertical="center" wrapText="1"/>
    </xf>
    <xf numFmtId="0" fontId="41" fillId="5" borderId="1" xfId="0" applyFont="1" applyFill="1" applyBorder="1" applyAlignment="1" applyProtection="1">
      <alignment vertical="top" wrapText="1"/>
    </xf>
    <xf numFmtId="0" fontId="41" fillId="5" borderId="8" xfId="0" applyFont="1" applyFill="1" applyBorder="1" applyAlignment="1" applyProtection="1">
      <alignment vertical="top" wrapText="1"/>
    </xf>
    <xf numFmtId="0" fontId="41" fillId="5" borderId="5" xfId="0" applyFont="1" applyFill="1" applyBorder="1" applyAlignment="1" applyProtection="1">
      <alignment vertical="top" wrapText="1"/>
    </xf>
    <xf numFmtId="0" fontId="41" fillId="5" borderId="7" xfId="0" applyFont="1" applyFill="1" applyBorder="1" applyAlignment="1" applyProtection="1">
      <alignment vertical="top" wrapText="1"/>
    </xf>
    <xf numFmtId="0" fontId="31" fillId="0" borderId="0" xfId="0" applyFont="1" applyProtection="1"/>
    <xf numFmtId="165" fontId="41" fillId="10" borderId="8" xfId="1" applyNumberFormat="1" applyFont="1" applyFill="1" applyBorder="1" applyAlignment="1" applyProtection="1">
      <alignment horizontal="center" vertical="center" wrapText="1"/>
    </xf>
    <xf numFmtId="165" fontId="31" fillId="2" borderId="8" xfId="1" applyNumberFormat="1" applyFont="1" applyFill="1" applyBorder="1" applyAlignment="1" applyProtection="1">
      <alignment vertical="center" wrapText="1"/>
    </xf>
    <xf numFmtId="165" fontId="31" fillId="2" borderId="5" xfId="1" applyNumberFormat="1" applyFont="1" applyFill="1" applyBorder="1" applyAlignment="1" applyProtection="1">
      <alignment vertical="center" wrapText="1"/>
    </xf>
    <xf numFmtId="165" fontId="31" fillId="2" borderId="7" xfId="1" applyNumberFormat="1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horizontal="center" vertical="center"/>
    </xf>
    <xf numFmtId="165" fontId="41" fillId="5" borderId="8" xfId="0" applyNumberFormat="1" applyFont="1" applyFill="1" applyBorder="1" applyAlignment="1" applyProtection="1">
      <alignment vertical="top" wrapText="1"/>
    </xf>
    <xf numFmtId="165" fontId="41" fillId="5" borderId="8" xfId="1" applyNumberFormat="1" applyFont="1" applyFill="1" applyBorder="1" applyAlignment="1" applyProtection="1"/>
    <xf numFmtId="0" fontId="31" fillId="2" borderId="8" xfId="0" applyFont="1" applyFill="1" applyBorder="1" applyAlignment="1" applyProtection="1"/>
    <xf numFmtId="0" fontId="31" fillId="2" borderId="5" xfId="0" applyFont="1" applyFill="1" applyBorder="1" applyAlignment="1" applyProtection="1"/>
    <xf numFmtId="0" fontId="31" fillId="2" borderId="8" xfId="0" applyNumberFormat="1" applyFont="1" applyFill="1" applyBorder="1" applyAlignment="1" applyProtection="1"/>
    <xf numFmtId="0" fontId="31" fillId="2" borderId="5" xfId="0" applyNumberFormat="1" applyFont="1" applyFill="1" applyBorder="1" applyAlignment="1" applyProtection="1"/>
    <xf numFmtId="0" fontId="31" fillId="0" borderId="3" xfId="0" applyFont="1" applyBorder="1" applyAlignment="1" applyProtection="1">
      <alignment vertical="top" wrapText="1"/>
    </xf>
    <xf numFmtId="0" fontId="31" fillId="0" borderId="6" xfId="0" applyFont="1" applyBorder="1" applyAlignment="1" applyProtection="1">
      <alignment vertical="top" wrapText="1"/>
    </xf>
    <xf numFmtId="0" fontId="31" fillId="0" borderId="0" xfId="0" applyFont="1" applyBorder="1" applyAlignment="1" applyProtection="1">
      <alignment vertical="top" wrapText="1"/>
    </xf>
    <xf numFmtId="168" fontId="42" fillId="4" borderId="1" xfId="1" applyNumberFormat="1" applyFont="1" applyFill="1" applyBorder="1" applyAlignment="1" applyProtection="1">
      <alignment horizontal="center" vertical="center" wrapText="1"/>
    </xf>
    <xf numFmtId="1" fontId="41" fillId="12" borderId="1" xfId="1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vertical="top" wrapText="1"/>
    </xf>
    <xf numFmtId="168" fontId="31" fillId="4" borderId="8" xfId="1" applyNumberFormat="1" applyFont="1" applyFill="1" applyBorder="1" applyProtection="1"/>
    <xf numFmtId="168" fontId="31" fillId="11" borderId="1" xfId="1" applyNumberFormat="1" applyFont="1" applyFill="1" applyBorder="1" applyProtection="1"/>
    <xf numFmtId="0" fontId="31" fillId="0" borderId="0" xfId="0" applyFont="1" applyAlignment="1" applyProtection="1">
      <alignment vertical="center"/>
    </xf>
    <xf numFmtId="0" fontId="31" fillId="0" borderId="2" xfId="0" applyFont="1" applyBorder="1" applyProtection="1"/>
    <xf numFmtId="0" fontId="31" fillId="0" borderId="0" xfId="0" applyFont="1" applyBorder="1" applyProtection="1"/>
    <xf numFmtId="165" fontId="31" fillId="6" borderId="1" xfId="1" applyNumberFormat="1" applyFont="1" applyFill="1" applyBorder="1" applyProtection="1"/>
    <xf numFmtId="165" fontId="43" fillId="0" borderId="0" xfId="0" applyNumberFormat="1" applyFont="1" applyProtection="1"/>
    <xf numFmtId="166" fontId="28" fillId="0" borderId="7" xfId="4" applyNumberFormat="1" applyFont="1" applyFill="1" applyBorder="1" applyAlignment="1" applyProtection="1">
      <alignment horizontal="center"/>
    </xf>
    <xf numFmtId="0" fontId="31" fillId="0" borderId="8" xfId="0" applyFont="1" applyBorder="1" applyAlignment="1" applyProtection="1">
      <alignment vertical="top" wrapText="1"/>
    </xf>
    <xf numFmtId="0" fontId="31" fillId="0" borderId="5" xfId="0" applyFont="1" applyBorder="1" applyAlignment="1" applyProtection="1">
      <alignment vertical="top" wrapText="1"/>
    </xf>
    <xf numFmtId="0" fontId="31" fillId="0" borderId="0" xfId="0" applyFont="1" applyFill="1" applyProtection="1"/>
    <xf numFmtId="165" fontId="41" fillId="10" borderId="1" xfId="1" applyNumberFormat="1" applyFont="1" applyFill="1" applyBorder="1" applyAlignment="1" applyProtection="1">
      <alignment wrapText="1"/>
    </xf>
    <xf numFmtId="0" fontId="13" fillId="0" borderId="0" xfId="0" applyFont="1" applyProtection="1"/>
    <xf numFmtId="166" fontId="31" fillId="0" borderId="0" xfId="4" applyNumberFormat="1" applyFont="1" applyFill="1" applyBorder="1" applyAlignment="1" applyProtection="1">
      <alignment horizontal="center" textRotation="90" wrapText="1"/>
    </xf>
    <xf numFmtId="0" fontId="31" fillId="0" borderId="11" xfId="0" applyFont="1" applyBorder="1" applyProtection="1"/>
    <xf numFmtId="168" fontId="42" fillId="4" borderId="1" xfId="1" applyNumberFormat="1" applyFont="1" applyFill="1" applyBorder="1" applyAlignment="1" applyProtection="1">
      <alignment horizontal="center" wrapText="1"/>
    </xf>
    <xf numFmtId="1" fontId="41" fillId="12" borderId="1" xfId="1" applyNumberFormat="1" applyFont="1" applyFill="1" applyBorder="1" applyAlignment="1" applyProtection="1">
      <alignment horizontal="center" wrapText="1"/>
    </xf>
    <xf numFmtId="0" fontId="31" fillId="0" borderId="8" xfId="0" applyFont="1" applyBorder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166" fontId="31" fillId="0" borderId="1" xfId="4" applyNumberFormat="1" applyFont="1" applyFill="1" applyBorder="1" applyAlignment="1" applyProtection="1">
      <alignment horizontal="left"/>
    </xf>
    <xf numFmtId="3" fontId="31" fillId="8" borderId="1" xfId="1" applyNumberFormat="1" applyFont="1" applyFill="1" applyBorder="1" applyProtection="1">
      <protection locked="0"/>
    </xf>
    <xf numFmtId="0" fontId="14" fillId="0" borderId="7" xfId="0" applyFont="1" applyBorder="1" applyAlignment="1" applyProtection="1">
      <alignment horizontal="center" vertical="top" wrapText="1"/>
    </xf>
    <xf numFmtId="168" fontId="42" fillId="0" borderId="8" xfId="1" applyNumberFormat="1" applyFont="1" applyFill="1" applyBorder="1" applyAlignment="1" applyProtection="1">
      <alignment horizontal="center" vertical="center" wrapText="1"/>
    </xf>
    <xf numFmtId="166" fontId="25" fillId="8" borderId="1" xfId="4" applyNumberFormat="1" applyFont="1" applyFill="1" applyBorder="1" applyProtection="1">
      <protection locked="0"/>
    </xf>
    <xf numFmtId="168" fontId="31" fillId="4" borderId="1" xfId="1" applyNumberFormat="1" applyFont="1" applyFill="1" applyBorder="1" applyProtection="1"/>
    <xf numFmtId="165" fontId="31" fillId="0" borderId="2" xfId="1" applyNumberFormat="1" applyFont="1" applyFill="1" applyBorder="1" applyAlignment="1" applyProtection="1">
      <alignment horizontal="left"/>
    </xf>
    <xf numFmtId="168" fontId="31" fillId="0" borderId="0" xfId="1" applyNumberFormat="1" applyFont="1" applyFill="1" applyBorder="1" applyProtection="1"/>
    <xf numFmtId="0" fontId="31" fillId="0" borderId="0" xfId="0" applyFont="1" applyFill="1" applyBorder="1" applyProtection="1"/>
    <xf numFmtId="0" fontId="31" fillId="0" borderId="10" xfId="0" applyFont="1" applyFill="1" applyBorder="1" applyProtection="1"/>
    <xf numFmtId="0" fontId="25" fillId="0" borderId="0" xfId="0" applyFont="1" applyBorder="1" applyProtection="1"/>
    <xf numFmtId="171" fontId="25" fillId="8" borderId="1" xfId="4" applyNumberFormat="1" applyFont="1" applyFill="1" applyBorder="1" applyProtection="1">
      <protection locked="0"/>
    </xf>
    <xf numFmtId="0" fontId="25" fillId="0" borderId="3" xfId="0" applyFont="1" applyFill="1" applyBorder="1" applyProtection="1"/>
    <xf numFmtId="166" fontId="43" fillId="0" borderId="0" xfId="0" applyNumberFormat="1" applyFont="1" applyBorder="1" applyProtection="1"/>
    <xf numFmtId="0" fontId="25" fillId="0" borderId="0" xfId="0" applyFont="1" applyFill="1" applyBorder="1" applyProtection="1"/>
    <xf numFmtId="166" fontId="31" fillId="0" borderId="8" xfId="4" applyNumberFormat="1" applyFont="1" applyFill="1" applyBorder="1" applyAlignment="1" applyProtection="1">
      <alignment horizontal="left"/>
    </xf>
    <xf numFmtId="168" fontId="42" fillId="0" borderId="1" xfId="1" applyNumberFormat="1" applyFont="1" applyFill="1" applyBorder="1" applyAlignment="1" applyProtection="1">
      <alignment vertical="center" wrapText="1"/>
    </xf>
    <xf numFmtId="168" fontId="31" fillId="8" borderId="8" xfId="1" applyNumberFormat="1" applyFont="1" applyFill="1" applyBorder="1" applyAlignment="1" applyProtection="1">
      <protection locked="0"/>
    </xf>
    <xf numFmtId="168" fontId="31" fillId="8" borderId="1" xfId="1" applyNumberFormat="1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vertical="top" wrapText="1"/>
    </xf>
    <xf numFmtId="0" fontId="44" fillId="0" borderId="0" xfId="0" applyFont="1" applyFill="1" applyBorder="1" applyAlignment="1" applyProtection="1">
      <alignment vertical="top" wrapText="1"/>
    </xf>
    <xf numFmtId="168" fontId="31" fillId="0" borderId="0" xfId="1" applyNumberFormat="1" applyFont="1" applyFill="1" applyBorder="1" applyAlignment="1" applyProtection="1">
      <protection locked="0"/>
    </xf>
    <xf numFmtId="0" fontId="25" fillId="0" borderId="2" xfId="0" applyFont="1" applyFill="1" applyBorder="1" applyProtection="1"/>
    <xf numFmtId="3" fontId="31" fillId="13" borderId="1" xfId="1" applyNumberFormat="1" applyFont="1" applyFill="1" applyBorder="1" applyProtection="1"/>
    <xf numFmtId="165" fontId="31" fillId="6" borderId="1" xfId="1" applyNumberFormat="1" applyFont="1" applyFill="1" applyBorder="1" applyAlignment="1" applyProtection="1">
      <alignment horizontal="left"/>
    </xf>
    <xf numFmtId="0" fontId="31" fillId="0" borderId="8" xfId="0" applyFont="1" applyBorder="1" applyProtection="1"/>
    <xf numFmtId="0" fontId="25" fillId="0" borderId="0" xfId="0" applyFont="1" applyBorder="1" applyAlignment="1" applyProtection="1">
      <alignment horizontal="right"/>
    </xf>
    <xf numFmtId="0" fontId="31" fillId="0" borderId="0" xfId="0" applyFont="1" applyAlignment="1" applyProtection="1"/>
    <xf numFmtId="3" fontId="31" fillId="11" borderId="1" xfId="0" applyNumberFormat="1" applyFont="1" applyFill="1" applyBorder="1" applyAlignment="1" applyProtection="1">
      <alignment horizontal="right" vertical="top" wrapText="1"/>
    </xf>
    <xf numFmtId="3" fontId="31" fillId="11" borderId="1" xfId="1" applyNumberFormat="1" applyFont="1" applyFill="1" applyBorder="1" applyProtection="1"/>
    <xf numFmtId="3" fontId="31" fillId="0" borderId="0" xfId="0" applyNumberFormat="1" applyFont="1" applyBorder="1" applyProtection="1"/>
    <xf numFmtId="3" fontId="31" fillId="0" borderId="10" xfId="0" applyNumberFormat="1" applyFont="1" applyBorder="1" applyProtection="1"/>
    <xf numFmtId="3" fontId="31" fillId="6" borderId="1" xfId="1" applyNumberFormat="1" applyFont="1" applyFill="1" applyBorder="1" applyProtection="1"/>
    <xf numFmtId="3" fontId="31" fillId="15" borderId="8" xfId="1" applyNumberFormat="1" applyFont="1" applyFill="1" applyBorder="1" applyAlignment="1" applyProtection="1"/>
    <xf numFmtId="3" fontId="31" fillId="0" borderId="8" xfId="1" applyNumberFormat="1" applyFont="1" applyFill="1" applyBorder="1" applyAlignment="1" applyProtection="1"/>
    <xf numFmtId="3" fontId="31" fillId="0" borderId="1" xfId="1" applyNumberFormat="1" applyFont="1" applyFill="1" applyBorder="1" applyAlignment="1" applyProtection="1"/>
    <xf numFmtId="3" fontId="31" fillId="0" borderId="5" xfId="0" applyNumberFormat="1" applyFont="1" applyBorder="1" applyAlignment="1" applyProtection="1">
      <alignment vertical="top" wrapText="1"/>
    </xf>
    <xf numFmtId="3" fontId="31" fillId="0" borderId="7" xfId="0" applyNumberFormat="1" applyFont="1" applyBorder="1" applyAlignment="1" applyProtection="1">
      <alignment vertical="top" wrapText="1"/>
    </xf>
    <xf numFmtId="0" fontId="25" fillId="0" borderId="1" xfId="0" applyFont="1" applyFill="1" applyBorder="1" applyProtection="1"/>
    <xf numFmtId="165" fontId="22" fillId="6" borderId="1" xfId="1" applyNumberFormat="1" applyFont="1" applyFill="1" applyBorder="1" applyAlignment="1" applyProtection="1"/>
    <xf numFmtId="165" fontId="22" fillId="4" borderId="1" xfId="1" applyNumberFormat="1" applyFont="1" applyFill="1" applyBorder="1" applyAlignment="1" applyProtection="1">
      <alignment horizontal="centerContinuous" vertical="top" wrapText="1"/>
    </xf>
    <xf numFmtId="165" fontId="22" fillId="4" borderId="1" xfId="1" applyNumberFormat="1" applyFont="1" applyFill="1" applyBorder="1" applyAlignment="1" applyProtection="1">
      <alignment horizontal="center" vertical="top" wrapText="1"/>
    </xf>
    <xf numFmtId="165" fontId="22" fillId="4" borderId="1" xfId="1" applyNumberFormat="1" applyFont="1" applyFill="1" applyBorder="1" applyAlignment="1" applyProtection="1">
      <alignment horizontal="center" vertical="center" textRotation="90" wrapText="1"/>
    </xf>
    <xf numFmtId="0" fontId="22" fillId="7" borderId="1" xfId="1" applyNumberFormat="1" applyFont="1" applyFill="1" applyBorder="1" applyAlignment="1" applyProtection="1">
      <alignment horizontal="center" vertical="center" textRotation="90" wrapText="1"/>
    </xf>
    <xf numFmtId="165" fontId="22" fillId="7" borderId="1" xfId="1" applyNumberFormat="1" applyFont="1" applyFill="1" applyBorder="1" applyAlignment="1" applyProtection="1">
      <alignment horizontal="center" vertical="center" textRotation="90" wrapText="1"/>
    </xf>
    <xf numFmtId="165" fontId="22" fillId="6" borderId="1" xfId="1" applyNumberFormat="1" applyFont="1" applyFill="1" applyBorder="1" applyAlignment="1" applyProtection="1">
      <alignment horizontal="center" vertical="center" textRotation="90" wrapText="1"/>
    </xf>
    <xf numFmtId="165" fontId="22" fillId="4" borderId="1" xfId="1" applyNumberFormat="1" applyFont="1" applyFill="1" applyBorder="1" applyAlignment="1" applyProtection="1">
      <alignment horizontal="centerContinuous"/>
    </xf>
    <xf numFmtId="165" fontId="22" fillId="6" borderId="1" xfId="1" applyNumberFormat="1" applyFont="1" applyFill="1" applyBorder="1" applyAlignment="1" applyProtection="1">
      <alignment horizontal="centerContinuous"/>
    </xf>
    <xf numFmtId="165" fontId="27" fillId="0" borderId="1" xfId="1" applyNumberFormat="1" applyFont="1" applyBorder="1" applyProtection="1"/>
    <xf numFmtId="165" fontId="22" fillId="4" borderId="11" xfId="1" applyNumberFormat="1" applyFont="1" applyFill="1" applyBorder="1" applyAlignment="1" applyProtection="1">
      <alignment horizontal="center" vertical="center" textRotation="90" wrapText="1"/>
    </xf>
    <xf numFmtId="165" fontId="22" fillId="6" borderId="11" xfId="1" applyNumberFormat="1" applyFont="1" applyFill="1" applyBorder="1" applyAlignment="1" applyProtection="1">
      <alignment horizontal="center" vertical="center" textRotation="90" wrapText="1"/>
    </xf>
    <xf numFmtId="165" fontId="45" fillId="4" borderId="1" xfId="1" applyNumberFormat="1" applyFont="1" applyFill="1" applyBorder="1" applyAlignment="1" applyProtection="1">
      <alignment horizontal="centerContinuous"/>
    </xf>
    <xf numFmtId="165" fontId="45" fillId="6" borderId="1" xfId="1" applyNumberFormat="1" applyFont="1" applyFill="1" applyBorder="1" applyAlignment="1" applyProtection="1"/>
    <xf numFmtId="165" fontId="45" fillId="6" borderId="1" xfId="1" applyNumberFormat="1" applyFont="1" applyFill="1" applyBorder="1" applyAlignment="1" applyProtection="1">
      <alignment horizontal="centerContinuous"/>
    </xf>
    <xf numFmtId="165" fontId="46" fillId="4" borderId="1" xfId="1" applyNumberFormat="1" applyFont="1" applyFill="1" applyBorder="1" applyAlignment="1" applyProtection="1">
      <alignment horizontal="centerContinuous"/>
    </xf>
    <xf numFmtId="165" fontId="46" fillId="7" borderId="1" xfId="1" applyNumberFormat="1" applyFont="1" applyFill="1" applyBorder="1" applyAlignment="1" applyProtection="1"/>
    <xf numFmtId="165" fontId="22" fillId="5" borderId="27" xfId="1" applyNumberFormat="1" applyFont="1" applyFill="1" applyBorder="1" applyAlignment="1" applyProtection="1">
      <alignment horizontal="center" vertical="center" textRotation="90" wrapText="1"/>
    </xf>
    <xf numFmtId="165" fontId="22" fillId="6" borderId="28" xfId="1" applyNumberFormat="1" applyFont="1" applyFill="1" applyBorder="1" applyAlignment="1" applyProtection="1">
      <alignment horizontal="center" vertical="center" textRotation="90" wrapText="1"/>
    </xf>
    <xf numFmtId="165" fontId="46" fillId="5" borderId="27" xfId="1" applyNumberFormat="1" applyFont="1" applyFill="1" applyBorder="1" applyAlignment="1" applyProtection="1"/>
    <xf numFmtId="165" fontId="46" fillId="6" borderId="28" xfId="1" applyNumberFormat="1" applyFont="1" applyFill="1" applyBorder="1" applyAlignment="1" applyProtection="1"/>
    <xf numFmtId="165" fontId="46" fillId="6" borderId="8" xfId="1" applyNumberFormat="1" applyFont="1" applyFill="1" applyBorder="1" applyAlignment="1" applyProtection="1"/>
    <xf numFmtId="165" fontId="22" fillId="5" borderId="29" xfId="1" applyNumberFormat="1" applyFont="1" applyFill="1" applyBorder="1" applyAlignment="1" applyProtection="1">
      <alignment horizontal="center" vertical="center" textRotation="90" wrapText="1"/>
    </xf>
    <xf numFmtId="49" fontId="22" fillId="4" borderId="17" xfId="1" applyNumberFormat="1" applyFont="1" applyFill="1" applyBorder="1" applyAlignment="1" applyProtection="1">
      <alignment horizontal="center" vertical="center" textRotation="90" wrapText="1"/>
    </xf>
    <xf numFmtId="165" fontId="22" fillId="6" borderId="30" xfId="1" applyNumberFormat="1" applyFont="1" applyFill="1" applyBorder="1" applyAlignment="1" applyProtection="1">
      <alignment horizontal="center" vertical="center" textRotation="90" wrapText="1"/>
    </xf>
    <xf numFmtId="165" fontId="22" fillId="6" borderId="3" xfId="1" applyNumberFormat="1" applyFont="1" applyFill="1" applyBorder="1" applyAlignment="1" applyProtection="1">
      <alignment horizontal="center" vertical="center" textRotation="90" wrapText="1"/>
    </xf>
    <xf numFmtId="165" fontId="19" fillId="5" borderId="22" xfId="1" applyNumberFormat="1" applyFont="1" applyFill="1" applyBorder="1" applyAlignment="1" applyProtection="1"/>
    <xf numFmtId="165" fontId="19" fillId="5" borderId="26" xfId="1" applyNumberFormat="1" applyFont="1" applyFill="1" applyBorder="1" applyAlignment="1" applyProtection="1"/>
    <xf numFmtId="165" fontId="19" fillId="5" borderId="27" xfId="1" applyNumberFormat="1" applyFont="1" applyFill="1" applyBorder="1" applyAlignment="1" applyProtection="1"/>
    <xf numFmtId="165" fontId="19" fillId="5" borderId="28" xfId="1" applyNumberFormat="1" applyFont="1" applyFill="1" applyBorder="1" applyAlignment="1" applyProtection="1"/>
    <xf numFmtId="165" fontId="19" fillId="5" borderId="24" xfId="1" applyNumberFormat="1" applyFont="1" applyFill="1" applyBorder="1" applyAlignment="1" applyProtection="1"/>
    <xf numFmtId="165" fontId="19" fillId="5" borderId="31" xfId="1" applyNumberFormat="1" applyFont="1" applyFill="1" applyBorder="1" applyAlignment="1" applyProtection="1"/>
    <xf numFmtId="165" fontId="46" fillId="5" borderId="24" xfId="1" applyNumberFormat="1" applyFont="1" applyFill="1" applyBorder="1" applyAlignment="1" applyProtection="1"/>
    <xf numFmtId="165" fontId="46" fillId="4" borderId="11" xfId="1" applyNumberFormat="1" applyFont="1" applyFill="1" applyBorder="1" applyAlignment="1" applyProtection="1">
      <alignment horizontal="centerContinuous"/>
    </xf>
    <xf numFmtId="165" fontId="46" fillId="6" borderId="31" xfId="1" applyNumberFormat="1" applyFont="1" applyFill="1" applyBorder="1" applyAlignment="1" applyProtection="1"/>
    <xf numFmtId="165" fontId="46" fillId="6" borderId="21" xfId="1" applyNumberFormat="1" applyFont="1" applyFill="1" applyBorder="1" applyAlignment="1" applyProtection="1"/>
    <xf numFmtId="165" fontId="46" fillId="7" borderId="11" xfId="1" applyNumberFormat="1" applyFont="1" applyFill="1" applyBorder="1" applyAlignment="1" applyProtection="1"/>
    <xf numFmtId="165" fontId="46" fillId="6" borderId="32" xfId="1" applyNumberFormat="1" applyFont="1" applyFill="1" applyBorder="1" applyAlignment="1" applyProtection="1"/>
    <xf numFmtId="165" fontId="46" fillId="6" borderId="33" xfId="1" applyNumberFormat="1" applyFont="1" applyFill="1" applyBorder="1" applyAlignment="1" applyProtection="1"/>
    <xf numFmtId="165" fontId="46" fillId="6" borderId="34" xfId="1" applyNumberFormat="1" applyFont="1" applyFill="1" applyBorder="1" applyAlignment="1" applyProtection="1"/>
    <xf numFmtId="165" fontId="46" fillId="6" borderId="35" xfId="1" applyNumberFormat="1" applyFont="1" applyFill="1" applyBorder="1" applyAlignment="1" applyProtection="1"/>
    <xf numFmtId="165" fontId="46" fillId="6" borderId="34" xfId="1" applyNumberFormat="1" applyFont="1" applyFill="1" applyBorder="1" applyAlignment="1" applyProtection="1">
      <alignment horizontal="centerContinuous"/>
    </xf>
    <xf numFmtId="165" fontId="46" fillId="6" borderId="1" xfId="1" applyNumberFormat="1" applyFont="1" applyFill="1" applyBorder="1" applyAlignment="1" applyProtection="1">
      <alignment horizontal="centerContinuous"/>
    </xf>
    <xf numFmtId="165" fontId="46" fillId="0" borderId="0" xfId="1" applyNumberFormat="1" applyFont="1" applyFill="1" applyBorder="1" applyAlignment="1" applyProtection="1">
      <alignment horizontal="center"/>
    </xf>
    <xf numFmtId="165" fontId="46" fillId="0" borderId="0" xfId="1" applyNumberFormat="1" applyFont="1" applyProtection="1"/>
    <xf numFmtId="165" fontId="46" fillId="4" borderId="1" xfId="1" applyNumberFormat="1" applyFont="1" applyFill="1" applyBorder="1" applyAlignment="1" applyProtection="1">
      <alignment horizontal="left"/>
    </xf>
    <xf numFmtId="165" fontId="46" fillId="6" borderId="1" xfId="1" applyNumberFormat="1" applyFont="1" applyFill="1" applyBorder="1" applyAlignment="1" applyProtection="1">
      <alignment horizontal="left"/>
    </xf>
    <xf numFmtId="165" fontId="22" fillId="5" borderId="9" xfId="1" applyNumberFormat="1" applyFont="1" applyFill="1" applyBorder="1" applyAlignment="1" applyProtection="1">
      <alignment horizontal="center" vertical="center" textRotation="90" wrapText="1"/>
    </xf>
    <xf numFmtId="165" fontId="46" fillId="5" borderId="7" xfId="1" applyNumberFormat="1" applyFont="1" applyFill="1" applyBorder="1" applyAlignment="1" applyProtection="1"/>
    <xf numFmtId="165" fontId="22" fillId="5" borderId="7" xfId="1" applyNumberFormat="1" applyFont="1" applyFill="1" applyBorder="1" applyAlignment="1" applyProtection="1">
      <alignment horizontal="center" vertical="center" textRotation="90" wrapText="1"/>
    </xf>
    <xf numFmtId="168" fontId="38" fillId="4" borderId="1" xfId="1" applyNumberFormat="1" applyFont="1" applyFill="1" applyBorder="1" applyAlignment="1" applyProtection="1">
      <alignment horizontal="left" wrapText="1"/>
    </xf>
    <xf numFmtId="1" fontId="20" fillId="12" borderId="1" xfId="1" applyNumberFormat="1" applyFont="1" applyFill="1" applyBorder="1" applyAlignment="1" applyProtection="1">
      <alignment horizontal="left" wrapText="1"/>
    </xf>
    <xf numFmtId="0" fontId="20" fillId="5" borderId="1" xfId="0" applyFont="1" applyFill="1" applyBorder="1" applyAlignment="1" applyProtection="1">
      <alignment horizontal="left" vertical="top" wrapText="1"/>
    </xf>
    <xf numFmtId="168" fontId="0" fillId="0" borderId="0" xfId="0" applyNumberFormat="1" applyFont="1" applyProtection="1"/>
    <xf numFmtId="1" fontId="0" fillId="0" borderId="0" xfId="0" applyNumberFormat="1" applyFont="1" applyProtection="1"/>
    <xf numFmtId="172" fontId="15" fillId="0" borderId="0" xfId="1" applyNumberFormat="1" applyFont="1" applyProtection="1"/>
    <xf numFmtId="172" fontId="23" fillId="0" borderId="0" xfId="1" applyNumberFormat="1" applyFont="1" applyProtection="1"/>
    <xf numFmtId="0" fontId="23" fillId="0" borderId="0" xfId="0" applyFont="1" applyProtection="1"/>
    <xf numFmtId="172" fontId="23" fillId="0" borderId="0" xfId="0" applyNumberFormat="1" applyFont="1" applyProtection="1"/>
    <xf numFmtId="168" fontId="0" fillId="0" borderId="0" xfId="0" applyNumberFormat="1" applyFont="1" applyAlignment="1" applyProtection="1">
      <alignment horizontal="right" textRotation="90"/>
    </xf>
    <xf numFmtId="1" fontId="0" fillId="0" borderId="0" xfId="0" applyNumberFormat="1" applyFont="1" applyAlignment="1" applyProtection="1">
      <alignment textRotation="90"/>
    </xf>
    <xf numFmtId="0" fontId="0" fillId="0" borderId="0" xfId="0" applyFont="1" applyAlignment="1" applyProtection="1">
      <alignment textRotation="90"/>
    </xf>
    <xf numFmtId="168" fontId="0" fillId="0" borderId="0" xfId="0" applyNumberFormat="1" applyFont="1" applyAlignment="1" applyProtection="1">
      <alignment textRotation="90"/>
    </xf>
    <xf numFmtId="0" fontId="0" fillId="16" borderId="0" xfId="0" applyFont="1" applyFill="1" applyProtection="1"/>
    <xf numFmtId="172" fontId="15" fillId="16" borderId="0" xfId="1" applyNumberFormat="1" applyFont="1" applyFill="1" applyProtection="1"/>
    <xf numFmtId="3" fontId="0" fillId="16" borderId="0" xfId="0" applyNumberFormat="1" applyFont="1" applyFill="1" applyAlignment="1" applyProtection="1"/>
    <xf numFmtId="168" fontId="47" fillId="4" borderId="1" xfId="1" applyNumberFormat="1" applyFont="1" applyFill="1" applyBorder="1" applyAlignment="1" applyProtection="1">
      <alignment horizontal="right" wrapText="1"/>
    </xf>
    <xf numFmtId="3" fontId="31" fillId="8" borderId="7" xfId="1" applyNumberFormat="1" applyFont="1" applyFill="1" applyBorder="1" applyProtection="1">
      <protection locked="0"/>
    </xf>
    <xf numFmtId="3" fontId="31" fillId="8" borderId="17" xfId="1" applyNumberFormat="1" applyFont="1" applyFill="1" applyBorder="1" applyProtection="1">
      <protection locked="0"/>
    </xf>
    <xf numFmtId="165" fontId="41" fillId="17" borderId="22" xfId="1" applyNumberFormat="1" applyFont="1" applyFill="1" applyBorder="1" applyAlignment="1" applyProtection="1">
      <alignment wrapText="1"/>
    </xf>
    <xf numFmtId="0" fontId="31" fillId="1" borderId="36" xfId="0" applyFont="1" applyFill="1" applyBorder="1" applyProtection="1"/>
    <xf numFmtId="0" fontId="31" fillId="1" borderId="0" xfId="0" applyFont="1" applyFill="1" applyBorder="1" applyProtection="1"/>
    <xf numFmtId="0" fontId="31" fillId="1" borderId="37" xfId="0" applyFont="1" applyFill="1" applyBorder="1" applyProtection="1"/>
    <xf numFmtId="166" fontId="31" fillId="1" borderId="0" xfId="4" applyNumberFormat="1" applyFont="1" applyFill="1" applyBorder="1" applyAlignment="1" applyProtection="1">
      <alignment horizontal="center" textRotation="90" wrapText="1"/>
    </xf>
    <xf numFmtId="0" fontId="31" fillId="1" borderId="24" xfId="0" applyFont="1" applyFill="1" applyBorder="1" applyProtection="1"/>
    <xf numFmtId="168" fontId="42" fillId="1" borderId="1" xfId="1" applyNumberFormat="1" applyFont="1" applyFill="1" applyBorder="1" applyAlignment="1" applyProtection="1">
      <alignment horizontal="center" wrapText="1"/>
    </xf>
    <xf numFmtId="1" fontId="41" fillId="1" borderId="1" xfId="1" applyNumberFormat="1" applyFont="1" applyFill="1" applyBorder="1" applyAlignment="1" applyProtection="1">
      <alignment horizontal="center" wrapText="1"/>
    </xf>
    <xf numFmtId="0" fontId="31" fillId="1" borderId="8" xfId="0" applyFont="1" applyFill="1" applyBorder="1" applyAlignment="1" applyProtection="1">
      <alignment horizontal="center"/>
    </xf>
    <xf numFmtId="1" fontId="41" fillId="1" borderId="28" xfId="1" applyNumberFormat="1" applyFont="1" applyFill="1" applyBorder="1" applyAlignment="1" applyProtection="1">
      <alignment horizontal="center" wrapText="1"/>
    </xf>
    <xf numFmtId="166" fontId="31" fillId="1" borderId="27" xfId="4" applyNumberFormat="1" applyFont="1" applyFill="1" applyBorder="1" applyAlignment="1" applyProtection="1">
      <alignment horizontal="left"/>
    </xf>
    <xf numFmtId="0" fontId="28" fillId="1" borderId="0" xfId="0" applyFont="1" applyFill="1" applyBorder="1" applyAlignment="1" applyProtection="1">
      <alignment horizontal="center"/>
    </xf>
    <xf numFmtId="3" fontId="31" fillId="1" borderId="1" xfId="1" applyNumberFormat="1" applyFont="1" applyFill="1" applyBorder="1" applyProtection="1">
      <protection locked="0"/>
    </xf>
    <xf numFmtId="166" fontId="31" fillId="1" borderId="1" xfId="4" applyNumberFormat="1" applyFont="1" applyFill="1" applyBorder="1" applyAlignment="1" applyProtection="1">
      <alignment horizontal="left"/>
    </xf>
    <xf numFmtId="3" fontId="31" fillId="1" borderId="28" xfId="1" applyNumberFormat="1" applyFont="1" applyFill="1" applyBorder="1" applyProtection="1">
      <protection locked="0"/>
    </xf>
    <xf numFmtId="0" fontId="14" fillId="1" borderId="7" xfId="0" applyFont="1" applyFill="1" applyBorder="1" applyAlignment="1" applyProtection="1">
      <alignment horizontal="center" vertical="top" wrapText="1"/>
    </xf>
    <xf numFmtId="166" fontId="31" fillId="1" borderId="17" xfId="4" applyNumberFormat="1" applyFont="1" applyFill="1" applyBorder="1" applyProtection="1">
      <protection locked="0"/>
    </xf>
    <xf numFmtId="166" fontId="31" fillId="1" borderId="1" xfId="4" applyNumberFormat="1" applyFont="1" applyFill="1" applyBorder="1" applyProtection="1">
      <protection locked="0"/>
    </xf>
    <xf numFmtId="168" fontId="42" fillId="1" borderId="8" xfId="1" applyNumberFormat="1" applyFont="1" applyFill="1" applyBorder="1" applyAlignment="1" applyProtection="1">
      <alignment horizontal="center" vertical="center" wrapText="1"/>
    </xf>
    <xf numFmtId="166" fontId="25" fillId="1" borderId="1" xfId="4" applyNumberFormat="1" applyFont="1" applyFill="1" applyBorder="1" applyProtection="1">
      <protection locked="0"/>
    </xf>
    <xf numFmtId="166" fontId="25" fillId="1" borderId="28" xfId="4" applyNumberFormat="1" applyFont="1" applyFill="1" applyBorder="1" applyProtection="1">
      <protection locked="0"/>
    </xf>
    <xf numFmtId="168" fontId="31" fillId="1" borderId="1" xfId="1" applyNumberFormat="1" applyFont="1" applyFill="1" applyBorder="1" applyProtection="1"/>
    <xf numFmtId="168" fontId="31" fillId="18" borderId="1" xfId="1" applyNumberFormat="1" applyFont="1" applyFill="1" applyBorder="1" applyProtection="1"/>
    <xf numFmtId="165" fontId="31" fillId="1" borderId="36" xfId="1" applyNumberFormat="1" applyFont="1" applyFill="1" applyBorder="1" applyAlignment="1" applyProtection="1">
      <alignment horizontal="left"/>
    </xf>
    <xf numFmtId="168" fontId="31" fillId="1" borderId="0" xfId="1" applyNumberFormat="1" applyFont="1" applyFill="1" applyBorder="1" applyProtection="1"/>
    <xf numFmtId="0" fontId="31" fillId="1" borderId="10" xfId="0" applyFont="1" applyFill="1" applyBorder="1" applyProtection="1"/>
    <xf numFmtId="166" fontId="31" fillId="19" borderId="8" xfId="4" applyNumberFormat="1" applyFont="1" applyFill="1" applyBorder="1" applyProtection="1"/>
    <xf numFmtId="166" fontId="31" fillId="19" borderId="28" xfId="4" applyNumberFormat="1" applyFont="1" applyFill="1" applyBorder="1" applyProtection="1"/>
    <xf numFmtId="0" fontId="25" fillId="1" borderId="0" xfId="0" applyFont="1" applyFill="1" applyBorder="1" applyProtection="1"/>
    <xf numFmtId="171" fontId="25" fillId="1" borderId="1" xfId="4" applyNumberFormat="1" applyFont="1" applyFill="1" applyBorder="1" applyProtection="1">
      <protection locked="0"/>
    </xf>
    <xf numFmtId="171" fontId="25" fillId="1" borderId="28" xfId="4" applyNumberFormat="1" applyFont="1" applyFill="1" applyBorder="1" applyProtection="1">
      <protection locked="0"/>
    </xf>
    <xf numFmtId="168" fontId="31" fillId="1" borderId="8" xfId="1" applyNumberFormat="1" applyFont="1" applyFill="1" applyBorder="1" applyProtection="1"/>
    <xf numFmtId="168" fontId="31" fillId="18" borderId="28" xfId="1" applyNumberFormat="1" applyFont="1" applyFill="1" applyBorder="1" applyProtection="1"/>
    <xf numFmtId="166" fontId="43" fillId="1" borderId="0" xfId="0" applyNumberFormat="1" applyFont="1" applyFill="1" applyBorder="1" applyProtection="1"/>
    <xf numFmtId="0" fontId="31" fillId="1" borderId="2" xfId="0" applyFont="1" applyFill="1" applyBorder="1" applyProtection="1"/>
    <xf numFmtId="166" fontId="31" fillId="1" borderId="8" xfId="4" applyNumberFormat="1" applyFont="1" applyFill="1" applyBorder="1" applyAlignment="1" applyProtection="1">
      <alignment horizontal="left"/>
    </xf>
    <xf numFmtId="0" fontId="14" fillId="1" borderId="0" xfId="0" applyFont="1" applyFill="1" applyBorder="1" applyAlignment="1" applyProtection="1">
      <alignment vertical="top" wrapText="1"/>
    </xf>
    <xf numFmtId="0" fontId="44" fillId="1" borderId="0" xfId="0" applyFont="1" applyFill="1" applyBorder="1" applyAlignment="1" applyProtection="1">
      <alignment vertical="top" wrapText="1"/>
    </xf>
    <xf numFmtId="0" fontId="25" fillId="1" borderId="2" xfId="0" applyFont="1" applyFill="1" applyBorder="1" applyProtection="1"/>
    <xf numFmtId="3" fontId="31" fillId="1" borderId="20" xfId="1" applyNumberFormat="1" applyFont="1" applyFill="1" applyBorder="1" applyProtection="1">
      <protection locked="0"/>
    </xf>
    <xf numFmtId="0" fontId="25" fillId="1" borderId="38" xfId="0" applyFont="1" applyFill="1" applyBorder="1" applyProtection="1"/>
    <xf numFmtId="165" fontId="31" fillId="1" borderId="20" xfId="1" applyNumberFormat="1" applyFont="1" applyFill="1" applyBorder="1" applyAlignment="1" applyProtection="1">
      <alignment horizontal="left"/>
    </xf>
    <xf numFmtId="3" fontId="31" fillId="1" borderId="39" xfId="1" applyNumberFormat="1" applyFont="1" applyFill="1" applyBorder="1" applyProtection="1">
      <protection locked="0"/>
    </xf>
    <xf numFmtId="169" fontId="48" fillId="7" borderId="1" xfId="1" applyNumberFormat="1" applyFont="1" applyFill="1" applyBorder="1" applyAlignment="1" applyProtection="1">
      <alignment horizontal="center" vertical="center" wrapText="1"/>
    </xf>
    <xf numFmtId="165" fontId="1" fillId="0" borderId="0" xfId="1" applyNumberFormat="1" applyFont="1" applyAlignment="1" applyProtection="1">
      <alignment horizontal="center" vertical="center" wrapText="1"/>
    </xf>
    <xf numFmtId="1" fontId="31" fillId="0" borderId="8" xfId="1" applyNumberFormat="1" applyFont="1" applyFill="1" applyBorder="1" applyAlignment="1" applyProtection="1"/>
    <xf numFmtId="1" fontId="31" fillId="0" borderId="7" xfId="1" applyNumberFormat="1" applyFont="1" applyFill="1" applyBorder="1" applyAlignment="1" applyProtection="1"/>
    <xf numFmtId="1" fontId="49" fillId="0" borderId="8" xfId="1" applyNumberFormat="1" applyFont="1" applyFill="1" applyBorder="1" applyAlignment="1" applyProtection="1"/>
    <xf numFmtId="1" fontId="49" fillId="0" borderId="7" xfId="1" applyNumberFormat="1" applyFont="1" applyFill="1" applyBorder="1" applyAlignment="1" applyProtection="1"/>
    <xf numFmtId="3" fontId="19" fillId="20" borderId="1" xfId="1" applyNumberFormat="1" applyFont="1" applyFill="1" applyBorder="1" applyProtection="1">
      <protection locked="0"/>
    </xf>
    <xf numFmtId="3" fontId="19" fillId="21" borderId="1" xfId="1" applyNumberFormat="1" applyFont="1" applyFill="1" applyBorder="1" applyProtection="1">
      <protection locked="0"/>
    </xf>
    <xf numFmtId="3" fontId="19" fillId="22" borderId="1" xfId="1" applyNumberFormat="1" applyFont="1" applyFill="1" applyBorder="1" applyProtection="1"/>
    <xf numFmtId="0" fontId="19" fillId="5" borderId="8" xfId="0" applyFont="1" applyFill="1" applyBorder="1" applyAlignment="1" applyProtection="1">
      <alignment horizontal="left" vertical="top" wrapText="1"/>
    </xf>
    <xf numFmtId="0" fontId="20" fillId="5" borderId="8" xfId="0" applyFont="1" applyFill="1" applyBorder="1" applyAlignment="1" applyProtection="1">
      <alignment vertical="top" wrapText="1"/>
    </xf>
    <xf numFmtId="0" fontId="20" fillId="5" borderId="1" xfId="0" applyFont="1" applyFill="1" applyBorder="1" applyAlignment="1" applyProtection="1">
      <alignment horizontal="left" vertical="top" wrapText="1"/>
    </xf>
    <xf numFmtId="165" fontId="1" fillId="0" borderId="10" xfId="1" applyNumberFormat="1" applyFont="1" applyFill="1" applyBorder="1" applyAlignment="1" applyProtection="1">
      <alignment vertical="center" textRotation="90" wrapText="1"/>
    </xf>
    <xf numFmtId="165" fontId="1" fillId="0" borderId="10" xfId="1" applyNumberFormat="1" applyFont="1" applyFill="1" applyBorder="1" applyProtection="1"/>
    <xf numFmtId="165" fontId="20" fillId="6" borderId="5" xfId="1" applyNumberFormat="1" applyFont="1" applyFill="1" applyBorder="1" applyAlignment="1" applyProtection="1">
      <alignment horizontal="left"/>
    </xf>
    <xf numFmtId="165" fontId="20" fillId="6" borderId="1" xfId="1" applyNumberFormat="1" applyFont="1" applyFill="1" applyBorder="1" applyAlignment="1" applyProtection="1">
      <alignment horizontal="left"/>
    </xf>
    <xf numFmtId="1" fontId="27" fillId="4" borderId="8" xfId="1" applyNumberFormat="1" applyFont="1" applyFill="1" applyBorder="1" applyAlignment="1">
      <alignment horizontal="center" vertical="center"/>
    </xf>
    <xf numFmtId="1" fontId="27" fillId="4" borderId="1" xfId="1" applyNumberFormat="1" applyFont="1" applyFill="1" applyBorder="1" applyAlignment="1">
      <alignment horizontal="center" vertical="center"/>
    </xf>
    <xf numFmtId="1" fontId="27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 applyAlignment="1">
      <alignment vertical="center"/>
    </xf>
    <xf numFmtId="165" fontId="1" fillId="0" borderId="1" xfId="1" applyNumberFormat="1" applyFont="1" applyBorder="1" applyAlignment="1" applyProtection="1">
      <alignment horizontal="center" vertical="center" wrapText="1"/>
    </xf>
    <xf numFmtId="169" fontId="48" fillId="9" borderId="1" xfId="1" applyNumberFormat="1" applyFont="1" applyFill="1" applyBorder="1" applyAlignment="1" applyProtection="1">
      <alignment horizontal="center" vertical="center" wrapText="1"/>
    </xf>
    <xf numFmtId="0" fontId="20" fillId="5" borderId="8" xfId="0" applyNumberFormat="1" applyFont="1" applyFill="1" applyBorder="1" applyAlignment="1" applyProtection="1">
      <alignment horizontal="left" vertical="top" wrapText="1"/>
    </xf>
    <xf numFmtId="0" fontId="20" fillId="5" borderId="5" xfId="0" applyNumberFormat="1" applyFont="1" applyFill="1" applyBorder="1" applyAlignment="1" applyProtection="1">
      <alignment horizontal="left" vertical="top" wrapText="1"/>
    </xf>
    <xf numFmtId="0" fontId="20" fillId="5" borderId="7" xfId="0" applyNumberFormat="1" applyFont="1" applyFill="1" applyBorder="1" applyAlignment="1" applyProtection="1">
      <alignment horizontal="left" vertical="top" wrapText="1"/>
    </xf>
    <xf numFmtId="0" fontId="19" fillId="8" borderId="8" xfId="0" applyFont="1" applyFill="1" applyBorder="1" applyAlignment="1" applyProtection="1">
      <protection locked="0"/>
    </xf>
    <xf numFmtId="165" fontId="19" fillId="9" borderId="1" xfId="1" applyNumberFormat="1" applyFont="1" applyFill="1" applyBorder="1" applyAlignment="1" applyProtection="1">
      <alignment horizontal="center" textRotation="90" wrapText="1"/>
    </xf>
    <xf numFmtId="3" fontId="20" fillId="5" borderId="1" xfId="0" applyNumberFormat="1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</xf>
    <xf numFmtId="1" fontId="20" fillId="7" borderId="1" xfId="1" applyNumberFormat="1" applyFont="1" applyFill="1" applyBorder="1" applyAlignment="1" applyProtection="1">
      <alignment horizontal="center" vertical="center"/>
    </xf>
    <xf numFmtId="169" fontId="20" fillId="4" borderId="1" xfId="1" applyNumberFormat="1" applyFont="1" applyFill="1" applyBorder="1" applyAlignment="1" applyProtection="1">
      <alignment horizontal="center" vertical="center" wrapText="1"/>
    </xf>
    <xf numFmtId="169" fontId="20" fillId="7" borderId="1" xfId="1" applyNumberFormat="1" applyFont="1" applyFill="1" applyBorder="1" applyAlignment="1" applyProtection="1">
      <alignment horizontal="center" vertical="center" wrapText="1"/>
    </xf>
    <xf numFmtId="1" fontId="20" fillId="4" borderId="1" xfId="1" applyNumberFormat="1" applyFont="1" applyFill="1" applyBorder="1" applyAlignment="1" applyProtection="1">
      <alignment horizontal="center" vertical="center" wrapText="1"/>
    </xf>
    <xf numFmtId="1" fontId="20" fillId="7" borderId="1" xfId="1" applyNumberFormat="1" applyFont="1" applyFill="1" applyBorder="1" applyAlignment="1" applyProtection="1">
      <alignment horizontal="center" vertical="center" wrapText="1"/>
    </xf>
    <xf numFmtId="1" fontId="20" fillId="4" borderId="7" xfId="1" applyNumberFormat="1" applyFont="1" applyFill="1" applyBorder="1" applyAlignment="1" applyProtection="1">
      <alignment horizontal="center" vertical="center" wrapText="1"/>
    </xf>
    <xf numFmtId="0" fontId="19" fillId="0" borderId="8" xfId="0" applyFont="1" applyFill="1" applyBorder="1" applyAlignment="1" applyProtection="1"/>
    <xf numFmtId="0" fontId="19" fillId="0" borderId="7" xfId="0" applyFont="1" applyFill="1" applyBorder="1" applyAlignment="1" applyProtection="1">
      <alignment horizontal="center" vertical="center" wrapText="1"/>
    </xf>
    <xf numFmtId="165" fontId="24" fillId="0" borderId="1" xfId="1" applyNumberFormat="1" applyFont="1" applyBorder="1" applyProtection="1"/>
    <xf numFmtId="165" fontId="50" fillId="0" borderId="1" xfId="1" applyNumberFormat="1" applyFont="1" applyBorder="1" applyProtection="1"/>
    <xf numFmtId="3" fontId="24" fillId="8" borderId="8" xfId="1" applyNumberFormat="1" applyFont="1" applyFill="1" applyBorder="1" applyAlignment="1" applyProtection="1">
      <alignment horizontal="right"/>
    </xf>
    <xf numFmtId="3" fontId="24" fillId="8" borderId="5" xfId="1" applyNumberFormat="1" applyFont="1" applyFill="1" applyBorder="1" applyAlignment="1" applyProtection="1">
      <alignment horizontal="right"/>
    </xf>
    <xf numFmtId="3" fontId="24" fillId="8" borderId="7" xfId="1" applyNumberFormat="1" applyFont="1" applyFill="1" applyBorder="1" applyAlignment="1" applyProtection="1">
      <alignment horizontal="right"/>
    </xf>
    <xf numFmtId="168" fontId="19" fillId="8" borderId="8" xfId="1" applyNumberFormat="1" applyFont="1" applyFill="1" applyBorder="1" applyAlignment="1" applyProtection="1"/>
    <xf numFmtId="168" fontId="19" fillId="8" borderId="5" xfId="1" applyNumberFormat="1" applyFont="1" applyFill="1" applyBorder="1" applyAlignment="1" applyProtection="1"/>
    <xf numFmtId="168" fontId="19" fillId="8" borderId="7" xfId="1" applyNumberFormat="1" applyFont="1" applyFill="1" applyBorder="1" applyAlignment="1" applyProtection="1"/>
    <xf numFmtId="166" fontId="24" fillId="8" borderId="8" xfId="4" applyNumberFormat="1" applyFont="1" applyFill="1" applyBorder="1" applyAlignment="1" applyProtection="1"/>
    <xf numFmtId="166" fontId="24" fillId="8" borderId="5" xfId="4" applyNumberFormat="1" applyFont="1" applyFill="1" applyBorder="1" applyAlignment="1" applyProtection="1"/>
    <xf numFmtId="166" fontId="24" fillId="8" borderId="7" xfId="4" applyNumberFormat="1" applyFont="1" applyFill="1" applyBorder="1" applyAlignment="1" applyProtection="1"/>
    <xf numFmtId="10" fontId="19" fillId="8" borderId="8" xfId="1" applyNumberFormat="1" applyFont="1" applyFill="1" applyBorder="1" applyAlignment="1" applyProtection="1"/>
    <xf numFmtId="10" fontId="19" fillId="8" borderId="5" xfId="1" applyNumberFormat="1" applyFont="1" applyFill="1" applyBorder="1" applyAlignment="1" applyProtection="1"/>
    <xf numFmtId="10" fontId="19" fillId="8" borderId="7" xfId="1" applyNumberFormat="1" applyFont="1" applyFill="1" applyBorder="1" applyAlignment="1" applyProtection="1"/>
    <xf numFmtId="3" fontId="19" fillId="8" borderId="8" xfId="0" applyNumberFormat="1" applyFont="1" applyFill="1" applyBorder="1" applyAlignment="1" applyProtection="1"/>
    <xf numFmtId="3" fontId="19" fillId="8" borderId="5" xfId="0" applyNumberFormat="1" applyFont="1" applyFill="1" applyBorder="1" applyAlignment="1" applyProtection="1"/>
    <xf numFmtId="3" fontId="19" fillId="8" borderId="7" xfId="0" applyNumberFormat="1" applyFont="1" applyFill="1" applyBorder="1" applyAlignment="1" applyProtection="1"/>
    <xf numFmtId="165" fontId="24" fillId="0" borderId="0" xfId="1" applyNumberFormat="1" applyFont="1" applyAlignment="1" applyProtection="1"/>
    <xf numFmtId="0" fontId="19" fillId="8" borderId="8" xfId="0" applyFont="1" applyFill="1" applyBorder="1" applyAlignment="1" applyProtection="1">
      <alignment horizontal="left" vertical="top"/>
    </xf>
    <xf numFmtId="0" fontId="19" fillId="8" borderId="5" xfId="0" applyFont="1" applyFill="1" applyBorder="1" applyAlignment="1" applyProtection="1">
      <alignment horizontal="left" vertical="top"/>
    </xf>
    <xf numFmtId="0" fontId="19" fillId="8" borderId="7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vertical="center" wrapText="1"/>
    </xf>
    <xf numFmtId="165" fontId="20" fillId="7" borderId="1" xfId="1" applyNumberFormat="1" applyFont="1" applyFill="1" applyBorder="1" applyAlignment="1" applyProtection="1">
      <alignment horizontal="center" vertical="center" wrapText="1"/>
    </xf>
    <xf numFmtId="165" fontId="22" fillId="4" borderId="1" xfId="1" applyNumberFormat="1" applyFont="1" applyFill="1" applyBorder="1" applyAlignment="1" applyProtection="1">
      <alignment horizontal="center" vertical="center" wrapText="1"/>
    </xf>
    <xf numFmtId="3" fontId="24" fillId="8" borderId="8" xfId="1" applyNumberFormat="1" applyFont="1" applyFill="1" applyBorder="1" applyAlignment="1" applyProtection="1">
      <alignment horizontal="left"/>
    </xf>
    <xf numFmtId="168" fontId="48" fillId="6" borderId="1" xfId="1" applyNumberFormat="1" applyFont="1" applyFill="1" applyBorder="1" applyAlignment="1">
      <alignment horizontal="left"/>
    </xf>
    <xf numFmtId="168" fontId="48" fillId="6" borderId="1" xfId="1" applyNumberFormat="1" applyFont="1" applyFill="1" applyBorder="1" applyAlignment="1">
      <alignment horizontal="right"/>
    </xf>
    <xf numFmtId="165" fontId="20" fillId="6" borderId="1" xfId="1" applyNumberFormat="1" applyFont="1" applyFill="1" applyBorder="1" applyAlignment="1" applyProtection="1">
      <alignment horizontal="left"/>
    </xf>
    <xf numFmtId="165" fontId="1" fillId="0" borderId="10" xfId="1" applyNumberFormat="1" applyFont="1" applyFill="1" applyBorder="1" applyAlignment="1" applyProtection="1">
      <alignment horizontal="center" vertical="center" wrapText="1"/>
    </xf>
    <xf numFmtId="165" fontId="51" fillId="0" borderId="0" xfId="1" applyNumberFormat="1" applyFont="1" applyProtection="1"/>
    <xf numFmtId="165" fontId="52" fillId="5" borderId="1" xfId="1" applyNumberFormat="1" applyFont="1" applyFill="1" applyBorder="1" applyAlignment="1" applyProtection="1"/>
    <xf numFmtId="0" fontId="52" fillId="5" borderId="1" xfId="0" applyFont="1" applyFill="1" applyBorder="1" applyAlignment="1" applyProtection="1"/>
    <xf numFmtId="0" fontId="52" fillId="0" borderId="5" xfId="0" applyFont="1" applyFill="1" applyBorder="1" applyAlignment="1" applyProtection="1"/>
    <xf numFmtId="165" fontId="53" fillId="0" borderId="0" xfId="1" applyNumberFormat="1" applyFont="1" applyProtection="1"/>
    <xf numFmtId="165" fontId="53" fillId="0" borderId="0" xfId="1" applyNumberFormat="1" applyFont="1" applyFill="1" applyBorder="1" applyProtection="1"/>
    <xf numFmtId="0" fontId="52" fillId="0" borderId="0" xfId="0" applyFont="1" applyProtection="1"/>
    <xf numFmtId="165" fontId="51" fillId="0" borderId="1" xfId="1" applyNumberFormat="1" applyFont="1" applyBorder="1" applyProtection="1"/>
    <xf numFmtId="165" fontId="53" fillId="7" borderId="1" xfId="1" applyNumberFormat="1" applyFont="1" applyFill="1" applyBorder="1" applyProtection="1"/>
    <xf numFmtId="0" fontId="30" fillId="0" borderId="0" xfId="0" applyFont="1" applyFill="1" applyBorder="1" applyAlignment="1" applyProtection="1">
      <alignment vertical="top" wrapText="1"/>
      <protection hidden="1"/>
    </xf>
    <xf numFmtId="3" fontId="19" fillId="21" borderId="1" xfId="1" applyNumberFormat="1" applyFont="1" applyFill="1" applyBorder="1" applyProtection="1"/>
    <xf numFmtId="166" fontId="21" fillId="0" borderId="0" xfId="0" applyNumberFormat="1" applyFont="1" applyFill="1" applyBorder="1" applyProtection="1">
      <protection hidden="1"/>
    </xf>
    <xf numFmtId="0" fontId="21" fillId="0" borderId="0" xfId="0" applyFont="1" applyFill="1" applyBorder="1" applyAlignment="1" applyProtection="1">
      <alignment vertical="top" wrapText="1"/>
      <protection hidden="1"/>
    </xf>
    <xf numFmtId="0" fontId="21" fillId="0" borderId="0" xfId="0" applyFont="1" applyFill="1" applyBorder="1" applyProtection="1">
      <protection hidden="1"/>
    </xf>
    <xf numFmtId="166" fontId="54" fillId="0" borderId="0" xfId="4" applyNumberFormat="1" applyFont="1" applyFill="1" applyBorder="1" applyAlignment="1" applyProtection="1">
      <alignment horizontal="center" textRotation="90" wrapText="1"/>
      <protection hidden="1"/>
    </xf>
    <xf numFmtId="0" fontId="55" fillId="0" borderId="0" xfId="0" applyFont="1" applyFill="1" applyBorder="1" applyAlignment="1" applyProtection="1">
      <alignment horizontal="center"/>
      <protection hidden="1"/>
    </xf>
    <xf numFmtId="168" fontId="21" fillId="0" borderId="0" xfId="1" applyNumberFormat="1" applyFont="1" applyFill="1" applyBorder="1" applyAlignment="1" applyProtection="1">
      <protection hidden="1"/>
    </xf>
    <xf numFmtId="0" fontId="21" fillId="0" borderId="0" xfId="0" applyFont="1" applyFill="1" applyBorder="1" applyAlignment="1" applyProtection="1">
      <alignment horizontal="right"/>
      <protection hidden="1"/>
    </xf>
    <xf numFmtId="0" fontId="35" fillId="0" borderId="0" xfId="0" applyFont="1" applyFill="1" applyBorder="1" applyAlignment="1" applyProtection="1">
      <alignment vertical="top" wrapText="1"/>
      <protection hidden="1"/>
    </xf>
    <xf numFmtId="165" fontId="56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21" fillId="0" borderId="0" xfId="1" applyNumberFormat="1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165" fontId="35" fillId="0" borderId="0" xfId="0" applyNumberFormat="1" applyFont="1" applyFill="1" applyBorder="1" applyAlignment="1" applyProtection="1">
      <alignment vertical="top" wrapText="1"/>
      <protection hidden="1"/>
    </xf>
    <xf numFmtId="165" fontId="35" fillId="0" borderId="0" xfId="1" applyNumberFormat="1" applyFont="1" applyFill="1" applyBorder="1" applyAlignment="1" applyProtection="1">
      <protection hidden="1"/>
    </xf>
    <xf numFmtId="0" fontId="21" fillId="0" borderId="0" xfId="0" applyFont="1" applyFill="1" applyBorder="1" applyAlignment="1" applyProtection="1">
      <protection hidden="1"/>
    </xf>
    <xf numFmtId="0" fontId="21" fillId="0" borderId="0" xfId="0" applyNumberFormat="1" applyFont="1" applyFill="1" applyBorder="1" applyAlignment="1" applyProtection="1">
      <protection hidden="1"/>
    </xf>
    <xf numFmtId="168" fontId="35" fillId="0" borderId="0" xfId="1" applyNumberFormat="1" applyFont="1" applyFill="1" applyBorder="1" applyAlignment="1" applyProtection="1">
      <alignment horizontal="center" vertical="center" wrapText="1"/>
      <protection hidden="1"/>
    </xf>
    <xf numFmtId="1" fontId="35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57" fillId="0" borderId="0" xfId="0" applyNumberFormat="1" applyFont="1" applyFill="1" applyBorder="1" applyAlignment="1" applyProtection="1">
      <alignment horizontal="right" vertical="top" wrapText="1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165" fontId="21" fillId="0" borderId="0" xfId="1" applyNumberFormat="1" applyFont="1" applyFill="1" applyBorder="1" applyProtection="1">
      <protection hidden="1"/>
    </xf>
    <xf numFmtId="165" fontId="21" fillId="0" borderId="0" xfId="0" applyNumberFormat="1" applyFont="1" applyFill="1" applyBorder="1" applyProtection="1">
      <protection hidden="1"/>
    </xf>
    <xf numFmtId="165" fontId="57" fillId="0" borderId="0" xfId="1" applyNumberFormat="1" applyFont="1" applyFill="1" applyBorder="1" applyAlignment="1" applyProtection="1">
      <protection hidden="1"/>
    </xf>
    <xf numFmtId="166" fontId="58" fillId="0" borderId="0" xfId="4" applyNumberFormat="1" applyFont="1" applyFill="1" applyBorder="1" applyAlignment="1" applyProtection="1">
      <alignment horizontal="center"/>
      <protection hidden="1"/>
    </xf>
    <xf numFmtId="165" fontId="54" fillId="0" borderId="0" xfId="1" applyNumberFormat="1" applyFont="1" applyFill="1" applyBorder="1" applyAlignment="1" applyProtection="1">
      <protection hidden="1"/>
    </xf>
    <xf numFmtId="165" fontId="56" fillId="0" borderId="0" xfId="1" applyNumberFormat="1" applyFont="1" applyFill="1" applyBorder="1" applyAlignment="1" applyProtection="1">
      <alignment wrapText="1"/>
      <protection hidden="1"/>
    </xf>
    <xf numFmtId="0" fontId="59" fillId="0" borderId="0" xfId="0" applyFont="1" applyFill="1" applyBorder="1" applyProtection="1">
      <protection hidden="1"/>
    </xf>
    <xf numFmtId="168" fontId="35" fillId="0" borderId="0" xfId="1" applyNumberFormat="1" applyFont="1" applyFill="1" applyBorder="1" applyAlignment="1" applyProtection="1">
      <alignment horizontal="center" wrapText="1"/>
      <protection hidden="1"/>
    </xf>
    <xf numFmtId="1" fontId="35" fillId="0" borderId="0" xfId="1" applyNumberFormat="1" applyFont="1" applyFill="1" applyBorder="1" applyAlignment="1" applyProtection="1">
      <alignment horizontal="center" wrapText="1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166" fontId="54" fillId="0" borderId="0" xfId="4" applyNumberFormat="1" applyFont="1" applyFill="1" applyBorder="1" applyAlignment="1" applyProtection="1">
      <alignment horizontal="left"/>
      <protection hidden="1"/>
    </xf>
    <xf numFmtId="3" fontId="21" fillId="0" borderId="0" xfId="1" applyNumberFormat="1" applyFont="1" applyFill="1" applyBorder="1" applyProtection="1">
      <protection hidden="1"/>
    </xf>
    <xf numFmtId="0" fontId="30" fillId="0" borderId="0" xfId="0" applyFont="1" applyFill="1" applyBorder="1" applyAlignment="1" applyProtection="1">
      <alignment horizontal="center" vertical="top" wrapText="1"/>
      <protection hidden="1"/>
    </xf>
    <xf numFmtId="166" fontId="54" fillId="0" borderId="0" xfId="4" applyNumberFormat="1" applyFont="1" applyFill="1" applyBorder="1" applyProtection="1">
      <protection hidden="1"/>
    </xf>
    <xf numFmtId="166" fontId="43" fillId="0" borderId="0" xfId="4" applyNumberFormat="1" applyFont="1" applyFill="1" applyBorder="1" applyProtection="1">
      <protection hidden="1"/>
    </xf>
    <xf numFmtId="166" fontId="58" fillId="0" borderId="0" xfId="4" applyNumberFormat="1" applyFont="1" applyFill="1" applyBorder="1" applyAlignment="1" applyProtection="1">
      <alignment horizontal="left"/>
      <protection hidden="1"/>
    </xf>
    <xf numFmtId="165" fontId="21" fillId="0" borderId="0" xfId="1" applyNumberFormat="1" applyFont="1" applyFill="1" applyBorder="1" applyAlignment="1" applyProtection="1">
      <alignment horizontal="left"/>
      <protection hidden="1"/>
    </xf>
    <xf numFmtId="171" fontId="54" fillId="0" borderId="0" xfId="4" applyNumberFormat="1" applyFont="1" applyFill="1" applyBorder="1" applyProtection="1">
      <protection hidden="1"/>
    </xf>
    <xf numFmtId="168" fontId="35" fillId="0" borderId="0" xfId="1" applyNumberFormat="1" applyFont="1" applyFill="1" applyBorder="1" applyAlignment="1" applyProtection="1">
      <alignment vertical="center" wrapText="1"/>
      <protection hidden="1"/>
    </xf>
    <xf numFmtId="165" fontId="19" fillId="5" borderId="8" xfId="1" applyNumberFormat="1" applyFont="1" applyFill="1" applyBorder="1" applyAlignment="1" applyProtection="1"/>
    <xf numFmtId="0" fontId="35" fillId="0" borderId="0" xfId="0" applyFont="1" applyFill="1" applyBorder="1" applyAlignment="1" applyProtection="1">
      <alignment vertical="top" wrapText="1"/>
      <protection hidden="1"/>
    </xf>
    <xf numFmtId="165" fontId="27" fillId="0" borderId="1" xfId="1" applyNumberFormat="1" applyFont="1" applyBorder="1" applyAlignment="1" applyProtection="1">
      <alignment horizontal="left" vertical="center"/>
    </xf>
    <xf numFmtId="0" fontId="24" fillId="0" borderId="0" xfId="0" applyFont="1" applyFill="1" applyBorder="1" applyProtection="1">
      <protection hidden="1"/>
    </xf>
    <xf numFmtId="165" fontId="20" fillId="6" borderId="8" xfId="1" applyNumberFormat="1" applyFont="1" applyFill="1" applyBorder="1" applyAlignment="1" applyProtection="1">
      <alignment horizontal="left"/>
    </xf>
    <xf numFmtId="165" fontId="19" fillId="5" borderId="1" xfId="1" applyNumberFormat="1" applyFont="1" applyFill="1" applyBorder="1" applyAlignment="1" applyProtection="1">
      <alignment wrapText="1"/>
    </xf>
    <xf numFmtId="165" fontId="19" fillId="5" borderId="0" xfId="1" applyNumberFormat="1" applyFont="1" applyFill="1" applyBorder="1" applyAlignment="1" applyProtection="1"/>
    <xf numFmtId="166" fontId="22" fillId="6" borderId="1" xfId="4" applyNumberFormat="1" applyFont="1" applyFill="1" applyBorder="1" applyAlignment="1">
      <alignment horizontal="right"/>
    </xf>
    <xf numFmtId="165" fontId="22" fillId="6" borderId="1" xfId="1" applyNumberFormat="1" applyFont="1" applyFill="1" applyBorder="1" applyAlignment="1">
      <alignment horizontal="left"/>
    </xf>
    <xf numFmtId="0" fontId="53" fillId="0" borderId="0" xfId="1" applyNumberFormat="1" applyFont="1" applyProtection="1"/>
    <xf numFmtId="0" fontId="51" fillId="0" borderId="0" xfId="1" applyNumberFormat="1" applyFont="1" applyProtection="1"/>
    <xf numFmtId="0" fontId="53" fillId="0" borderId="0" xfId="1" applyNumberFormat="1" applyFont="1" applyFill="1" applyBorder="1" applyProtection="1"/>
    <xf numFmtId="165" fontId="19" fillId="8" borderId="1" xfId="1" applyNumberFormat="1" applyFont="1" applyFill="1" applyBorder="1" applyAlignment="1" applyProtection="1">
      <protection locked="0"/>
    </xf>
    <xf numFmtId="0" fontId="19" fillId="8" borderId="1" xfId="0" applyFont="1" applyFill="1" applyBorder="1" applyAlignment="1" applyProtection="1">
      <protection locked="0"/>
    </xf>
    <xf numFmtId="165" fontId="19" fillId="8" borderId="1" xfId="1" applyNumberFormat="1" applyFont="1" applyFill="1" applyBorder="1" applyAlignment="1" applyProtection="1">
      <alignment wrapText="1"/>
      <protection locked="0"/>
    </xf>
    <xf numFmtId="0" fontId="26" fillId="0" borderId="0" xfId="0" applyFont="1" applyAlignment="1">
      <alignment horizontal="left"/>
    </xf>
    <xf numFmtId="0" fontId="19" fillId="0" borderId="0" xfId="0" applyFont="1" applyProtection="1">
      <protection locked="0"/>
    </xf>
    <xf numFmtId="14" fontId="19" fillId="0" borderId="0" xfId="0" applyNumberFormat="1" applyFont="1" applyAlignment="1" applyProtection="1">
      <alignment horizontal="left"/>
    </xf>
    <xf numFmtId="14" fontId="67" fillId="0" borderId="0" xfId="0" applyNumberFormat="1" applyFont="1" applyAlignment="1" applyProtection="1">
      <alignment horizontal="left"/>
    </xf>
    <xf numFmtId="3" fontId="22" fillId="4" borderId="7" xfId="4" applyNumberFormat="1" applyFont="1" applyFill="1" applyBorder="1" applyAlignment="1">
      <alignment horizontal="right"/>
    </xf>
    <xf numFmtId="3" fontId="22" fillId="7" borderId="1" xfId="4" applyNumberFormat="1" applyFont="1" applyFill="1" applyBorder="1" applyAlignment="1">
      <alignment horizontal="right"/>
    </xf>
    <xf numFmtId="3" fontId="22" fillId="0" borderId="0" xfId="1" applyNumberFormat="1" applyFont="1" applyAlignment="1">
      <alignment horizontal="right"/>
    </xf>
    <xf numFmtId="3" fontId="19" fillId="6" borderId="11" xfId="0" applyNumberFormat="1" applyFont="1" applyFill="1" applyBorder="1" applyProtection="1"/>
    <xf numFmtId="3" fontId="19" fillId="8" borderId="1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Border="1" applyProtection="1"/>
    <xf numFmtId="0" fontId="19" fillId="0" borderId="5" xfId="0" applyFont="1" applyBorder="1" applyAlignment="1" applyProtection="1">
      <alignment horizontal="left"/>
    </xf>
    <xf numFmtId="0" fontId="19" fillId="0" borderId="7" xfId="0" applyFont="1" applyBorder="1" applyAlignment="1" applyProtection="1">
      <alignment horizontal="left"/>
    </xf>
    <xf numFmtId="0" fontId="20" fillId="0" borderId="3" xfId="0" applyFont="1" applyBorder="1" applyAlignment="1" applyProtection="1">
      <alignment wrapText="1"/>
    </xf>
    <xf numFmtId="0" fontId="21" fillId="0" borderId="6" xfId="0" applyFont="1" applyBorder="1" applyAlignment="1" applyProtection="1">
      <alignment horizontal="center" wrapText="1"/>
      <protection hidden="1"/>
    </xf>
    <xf numFmtId="166" fontId="24" fillId="0" borderId="6" xfId="4" applyNumberFormat="1" applyFont="1" applyFill="1" applyBorder="1" applyAlignment="1" applyProtection="1">
      <alignment wrapText="1"/>
    </xf>
    <xf numFmtId="0" fontId="19" fillId="0" borderId="6" xfId="0" applyFont="1" applyBorder="1" applyAlignment="1" applyProtection="1">
      <alignment wrapText="1"/>
    </xf>
    <xf numFmtId="0" fontId="26" fillId="0" borderId="6" xfId="0" applyFont="1" applyBorder="1" applyAlignment="1" applyProtection="1">
      <alignment horizontal="center" wrapText="1"/>
    </xf>
    <xf numFmtId="165" fontId="24" fillId="0" borderId="6" xfId="1" applyNumberFormat="1" applyFont="1" applyFill="1" applyBorder="1" applyAlignment="1" applyProtection="1">
      <alignment wrapText="1"/>
    </xf>
    <xf numFmtId="165" fontId="24" fillId="0" borderId="9" xfId="1" applyNumberFormat="1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20" fillId="0" borderId="3" xfId="0" applyFont="1" applyBorder="1" applyAlignment="1" applyProtection="1"/>
    <xf numFmtId="166" fontId="24" fillId="0" borderId="6" xfId="4" applyNumberFormat="1" applyFont="1" applyFill="1" applyBorder="1" applyAlignment="1" applyProtection="1"/>
    <xf numFmtId="0" fontId="19" fillId="0" borderId="6" xfId="0" applyFont="1" applyBorder="1" applyAlignment="1" applyProtection="1"/>
    <xf numFmtId="165" fontId="24" fillId="0" borderId="6" xfId="1" applyNumberFormat="1" applyFont="1" applyFill="1" applyBorder="1" applyAlignment="1" applyProtection="1"/>
    <xf numFmtId="165" fontId="24" fillId="0" borderId="9" xfId="1" applyNumberFormat="1" applyFont="1" applyFill="1" applyBorder="1" applyAlignment="1" applyProtection="1"/>
    <xf numFmtId="0" fontId="19" fillId="0" borderId="0" xfId="0" applyFont="1" applyBorder="1" applyAlignment="1" applyProtection="1"/>
    <xf numFmtId="0" fontId="20" fillId="5" borderId="8" xfId="0" applyFont="1" applyFill="1" applyBorder="1" applyAlignment="1" applyProtection="1">
      <alignment horizontal="center" vertical="top" wrapText="1"/>
    </xf>
    <xf numFmtId="0" fontId="20" fillId="5" borderId="7" xfId="0" applyFont="1" applyFill="1" applyBorder="1" applyAlignment="1" applyProtection="1">
      <alignment horizontal="center" vertical="top" wrapText="1"/>
    </xf>
    <xf numFmtId="0" fontId="52" fillId="6" borderId="8" xfId="0" applyFont="1" applyFill="1" applyBorder="1" applyAlignment="1" applyProtection="1">
      <alignment horizontal="center"/>
    </xf>
    <xf numFmtId="0" fontId="52" fillId="6" borderId="5" xfId="0" applyFont="1" applyFill="1" applyBorder="1" applyAlignment="1" applyProtection="1">
      <alignment horizontal="center"/>
    </xf>
    <xf numFmtId="0" fontId="52" fillId="6" borderId="7" xfId="0" applyFont="1" applyFill="1" applyBorder="1" applyAlignment="1" applyProtection="1">
      <alignment horizontal="center"/>
    </xf>
    <xf numFmtId="170" fontId="20" fillId="6" borderId="8" xfId="0" applyNumberFormat="1" applyFont="1" applyFill="1" applyBorder="1" applyAlignment="1" applyProtection="1">
      <alignment horizontal="center" vertical="top" wrapText="1"/>
    </xf>
    <xf numFmtId="170" fontId="20" fillId="6" borderId="5" xfId="0" applyNumberFormat="1" applyFont="1" applyFill="1" applyBorder="1" applyAlignment="1" applyProtection="1">
      <alignment horizontal="center" vertical="top" wrapText="1"/>
    </xf>
    <xf numFmtId="170" fontId="20" fillId="6" borderId="7" xfId="0" applyNumberFormat="1" applyFont="1" applyFill="1" applyBorder="1" applyAlignment="1" applyProtection="1">
      <alignment horizontal="center" vertical="top" wrapText="1"/>
    </xf>
    <xf numFmtId="0" fontId="20" fillId="5" borderId="5" xfId="0" applyFont="1" applyFill="1" applyBorder="1" applyAlignment="1" applyProtection="1">
      <alignment horizontal="center" vertical="top" wrapText="1"/>
    </xf>
    <xf numFmtId="0" fontId="19" fillId="5" borderId="8" xfId="0" applyNumberFormat="1" applyFont="1" applyFill="1" applyBorder="1" applyAlignment="1" applyProtection="1">
      <alignment horizontal="left" vertical="top" wrapText="1"/>
    </xf>
    <xf numFmtId="0" fontId="19" fillId="5" borderId="5" xfId="0" applyNumberFormat="1" applyFont="1" applyFill="1" applyBorder="1" applyAlignment="1" applyProtection="1">
      <alignment horizontal="left" vertical="top" wrapText="1"/>
    </xf>
    <xf numFmtId="0" fontId="19" fillId="5" borderId="7" xfId="0" applyNumberFormat="1" applyFont="1" applyFill="1" applyBorder="1" applyAlignment="1" applyProtection="1">
      <alignment horizontal="left" vertical="top" wrapText="1"/>
    </xf>
    <xf numFmtId="0" fontId="52" fillId="5" borderId="8" xfId="0" applyFont="1" applyFill="1" applyBorder="1" applyAlignment="1" applyProtection="1">
      <alignment horizontal="center"/>
    </xf>
    <xf numFmtId="0" fontId="52" fillId="5" borderId="5" xfId="0" applyFont="1" applyFill="1" applyBorder="1" applyAlignment="1" applyProtection="1">
      <alignment horizontal="center"/>
    </xf>
    <xf numFmtId="0" fontId="52" fillId="5" borderId="7" xfId="0" applyFont="1" applyFill="1" applyBorder="1" applyAlignment="1" applyProtection="1">
      <alignment horizontal="center"/>
    </xf>
    <xf numFmtId="0" fontId="60" fillId="5" borderId="8" xfId="0" applyFont="1" applyFill="1" applyBorder="1" applyAlignment="1" applyProtection="1">
      <alignment horizontal="center"/>
    </xf>
    <xf numFmtId="0" fontId="60" fillId="5" borderId="5" xfId="0" applyFont="1" applyFill="1" applyBorder="1" applyAlignment="1" applyProtection="1">
      <alignment horizontal="center"/>
    </xf>
    <xf numFmtId="0" fontId="60" fillId="5" borderId="7" xfId="0" applyFont="1" applyFill="1" applyBorder="1" applyAlignment="1" applyProtection="1">
      <alignment horizontal="center"/>
    </xf>
    <xf numFmtId="0" fontId="60" fillId="5" borderId="8" xfId="0" applyFont="1" applyFill="1" applyBorder="1" applyAlignment="1">
      <alignment horizontal="center"/>
    </xf>
    <xf numFmtId="0" fontId="60" fillId="5" borderId="7" xfId="0" applyFont="1" applyFill="1" applyBorder="1" applyAlignment="1">
      <alignment horizontal="center"/>
    </xf>
    <xf numFmtId="0" fontId="60" fillId="5" borderId="1" xfId="0" applyFont="1" applyFill="1" applyBorder="1" applyAlignment="1">
      <alignment horizontal="center"/>
    </xf>
    <xf numFmtId="0" fontId="60" fillId="5" borderId="5" xfId="0" applyFont="1" applyFill="1" applyBorder="1" applyAlignment="1">
      <alignment horizontal="center"/>
    </xf>
    <xf numFmtId="165" fontId="60" fillId="5" borderId="8" xfId="1" applyNumberFormat="1" applyFont="1" applyFill="1" applyBorder="1" applyAlignment="1" applyProtection="1">
      <alignment horizontal="center"/>
    </xf>
    <xf numFmtId="165" fontId="60" fillId="5" borderId="5" xfId="1" applyNumberFormat="1" applyFont="1" applyFill="1" applyBorder="1" applyAlignment="1" applyProtection="1">
      <alignment horizontal="center"/>
    </xf>
    <xf numFmtId="165" fontId="60" fillId="5" borderId="7" xfId="1" applyNumberFormat="1" applyFont="1" applyFill="1" applyBorder="1" applyAlignment="1" applyProtection="1">
      <alignment horizontal="center"/>
    </xf>
    <xf numFmtId="165" fontId="27" fillId="4" borderId="8" xfId="1" applyNumberFormat="1" applyFont="1" applyFill="1" applyBorder="1" applyAlignment="1">
      <alignment horizontal="center" vertical="top" wrapText="1"/>
    </xf>
    <xf numFmtId="165" fontId="27" fillId="4" borderId="5" xfId="1" applyNumberFormat="1" applyFont="1" applyFill="1" applyBorder="1" applyAlignment="1">
      <alignment horizontal="center" vertical="top" wrapText="1"/>
    </xf>
    <xf numFmtId="165" fontId="27" fillId="4" borderId="7" xfId="1" applyNumberFormat="1" applyFont="1" applyFill="1" applyBorder="1" applyAlignment="1">
      <alignment horizontal="center" vertical="top" wrapText="1"/>
    </xf>
    <xf numFmtId="1" fontId="27" fillId="4" borderId="8" xfId="1" applyNumberFormat="1" applyFont="1" applyFill="1" applyBorder="1" applyAlignment="1">
      <alignment horizontal="center"/>
    </xf>
    <xf numFmtId="1" fontId="27" fillId="4" borderId="5" xfId="1" applyNumberFormat="1" applyFont="1" applyFill="1" applyBorder="1" applyAlignment="1">
      <alignment horizontal="center"/>
    </xf>
    <xf numFmtId="1" fontId="27" fillId="4" borderId="7" xfId="1" applyNumberFormat="1" applyFont="1" applyFill="1" applyBorder="1" applyAlignment="1">
      <alignment horizontal="center"/>
    </xf>
    <xf numFmtId="165" fontId="27" fillId="4" borderId="1" xfId="1" applyNumberFormat="1" applyFont="1" applyFill="1" applyBorder="1" applyAlignment="1">
      <alignment horizontal="center" vertical="top" wrapText="1"/>
    </xf>
    <xf numFmtId="165" fontId="19" fillId="5" borderId="8" xfId="1" applyNumberFormat="1" applyFont="1" applyFill="1" applyBorder="1" applyAlignment="1" applyProtection="1">
      <alignment horizontal="left"/>
    </xf>
    <xf numFmtId="165" fontId="19" fillId="5" borderId="5" xfId="1" applyNumberFormat="1" applyFont="1" applyFill="1" applyBorder="1" applyAlignment="1" applyProtection="1">
      <alignment horizontal="left"/>
    </xf>
    <xf numFmtId="165" fontId="27" fillId="0" borderId="8" xfId="1" applyNumberFormat="1" applyFont="1" applyBorder="1" applyAlignment="1" applyProtection="1">
      <alignment horizontal="left"/>
    </xf>
    <xf numFmtId="165" fontId="27" fillId="0" borderId="5" xfId="1" applyNumberFormat="1" applyFont="1" applyBorder="1" applyAlignment="1" applyProtection="1">
      <alignment horizontal="left"/>
    </xf>
    <xf numFmtId="165" fontId="27" fillId="0" borderId="7" xfId="1" applyNumberFormat="1" applyFont="1" applyBorder="1" applyAlignment="1" applyProtection="1">
      <alignment horizontal="left"/>
    </xf>
    <xf numFmtId="165" fontId="19" fillId="5" borderId="7" xfId="1" applyNumberFormat="1" applyFont="1" applyFill="1" applyBorder="1" applyAlignment="1" applyProtection="1">
      <alignment horizontal="left"/>
    </xf>
    <xf numFmtId="165" fontId="20" fillId="6" borderId="40" xfId="1" applyNumberFormat="1" applyFont="1" applyFill="1" applyBorder="1" applyAlignment="1" applyProtection="1">
      <alignment horizontal="left"/>
    </xf>
    <xf numFmtId="165" fontId="20" fillId="6" borderId="41" xfId="1" applyNumberFormat="1" applyFont="1" applyFill="1" applyBorder="1" applyAlignment="1" applyProtection="1">
      <alignment horizontal="left"/>
    </xf>
    <xf numFmtId="165" fontId="20" fillId="6" borderId="42" xfId="1" applyNumberFormat="1" applyFont="1" applyFill="1" applyBorder="1" applyAlignment="1" applyProtection="1">
      <alignment horizontal="left"/>
    </xf>
    <xf numFmtId="165" fontId="20" fillId="6" borderId="43" xfId="1" applyNumberFormat="1" applyFont="1" applyFill="1" applyBorder="1" applyAlignment="1" applyProtection="1">
      <alignment horizontal="left"/>
    </xf>
    <xf numFmtId="165" fontId="20" fillId="6" borderId="8" xfId="1" applyNumberFormat="1" applyFont="1" applyFill="1" applyBorder="1" applyAlignment="1" applyProtection="1">
      <alignment horizontal="left"/>
    </xf>
    <xf numFmtId="165" fontId="20" fillId="6" borderId="7" xfId="1" applyNumberFormat="1" applyFont="1" applyFill="1" applyBorder="1" applyAlignment="1" applyProtection="1">
      <alignment horizontal="left"/>
    </xf>
    <xf numFmtId="165" fontId="19" fillId="5" borderId="8" xfId="1" applyNumberFormat="1" applyFont="1" applyFill="1" applyBorder="1" applyAlignment="1" applyProtection="1"/>
    <xf numFmtId="0" fontId="0" fillId="0" borderId="7" xfId="0" applyBorder="1" applyAlignment="1"/>
    <xf numFmtId="165" fontId="20" fillId="6" borderId="5" xfId="1" applyNumberFormat="1" applyFont="1" applyFill="1" applyBorder="1" applyAlignment="1" applyProtection="1">
      <alignment horizontal="left"/>
    </xf>
    <xf numFmtId="165" fontId="61" fillId="5" borderId="1" xfId="1" applyNumberFormat="1" applyFont="1" applyFill="1" applyBorder="1" applyAlignment="1" applyProtection="1">
      <alignment horizontal="left"/>
    </xf>
    <xf numFmtId="165" fontId="24" fillId="20" borderId="1" xfId="1" applyNumberFormat="1" applyFont="1" applyFill="1" applyBorder="1" applyAlignment="1" applyProtection="1">
      <alignment horizontal="right"/>
      <protection locked="0"/>
    </xf>
    <xf numFmtId="169" fontId="24" fillId="20" borderId="1" xfId="1" applyNumberFormat="1" applyFont="1" applyFill="1" applyBorder="1" applyAlignment="1" applyProtection="1">
      <alignment horizontal="right"/>
      <protection locked="0"/>
    </xf>
    <xf numFmtId="167" fontId="24" fillId="20" borderId="8" xfId="1" applyNumberFormat="1" applyFont="1" applyFill="1" applyBorder="1" applyAlignment="1" applyProtection="1">
      <alignment horizontal="right"/>
      <protection locked="0"/>
    </xf>
    <xf numFmtId="167" fontId="24" fillId="20" borderId="7" xfId="1" applyNumberFormat="1" applyFont="1" applyFill="1" applyBorder="1" applyAlignment="1" applyProtection="1">
      <alignment horizontal="right"/>
      <protection locked="0"/>
    </xf>
    <xf numFmtId="165" fontId="61" fillId="5" borderId="1" xfId="1" applyNumberFormat="1" applyFont="1" applyFill="1" applyBorder="1" applyAlignment="1" applyProtection="1">
      <alignment horizontal="left" wrapText="1"/>
    </xf>
    <xf numFmtId="169" fontId="24" fillId="20" borderId="1" xfId="1" applyNumberFormat="1" applyFont="1" applyFill="1" applyBorder="1" applyAlignment="1" applyProtection="1">
      <alignment horizontal="right" wrapText="1"/>
      <protection locked="0"/>
    </xf>
    <xf numFmtId="166" fontId="23" fillId="0" borderId="8" xfId="4" applyNumberFormat="1" applyFont="1" applyFill="1" applyBorder="1" applyAlignment="1" applyProtection="1">
      <alignment horizontal="center" textRotation="90" wrapText="1"/>
    </xf>
    <xf numFmtId="166" fontId="23" fillId="0" borderId="5" xfId="4" applyNumberFormat="1" applyFont="1" applyFill="1" applyBorder="1" applyAlignment="1" applyProtection="1">
      <alignment horizontal="center" textRotation="90" wrapText="1"/>
    </xf>
    <xf numFmtId="166" fontId="23" fillId="0" borderId="7" xfId="4" applyNumberFormat="1" applyFont="1" applyFill="1" applyBorder="1" applyAlignment="1" applyProtection="1">
      <alignment horizontal="center" textRotation="90" wrapText="1"/>
    </xf>
    <xf numFmtId="1" fontId="19" fillId="0" borderId="8" xfId="4" applyNumberFormat="1" applyFont="1" applyFill="1" applyBorder="1" applyAlignment="1" applyProtection="1">
      <alignment horizontal="center" textRotation="90" wrapText="1"/>
    </xf>
    <xf numFmtId="1" fontId="19" fillId="0" borderId="5" xfId="4" applyNumberFormat="1" applyFont="1" applyFill="1" applyBorder="1" applyAlignment="1" applyProtection="1">
      <alignment horizontal="center" textRotation="90" wrapText="1"/>
    </xf>
    <xf numFmtId="1" fontId="19" fillId="0" borderId="7" xfId="4" applyNumberFormat="1" applyFont="1" applyFill="1" applyBorder="1" applyAlignment="1" applyProtection="1">
      <alignment horizontal="center" textRotation="90" wrapText="1"/>
    </xf>
    <xf numFmtId="165" fontId="20" fillId="5" borderId="2" xfId="1" applyNumberFormat="1" applyFont="1" applyFill="1" applyBorder="1" applyAlignment="1" applyProtection="1">
      <alignment horizontal="left"/>
    </xf>
    <xf numFmtId="165" fontId="20" fillId="5" borderId="10" xfId="1" applyNumberFormat="1" applyFont="1" applyFill="1" applyBorder="1" applyAlignment="1" applyProtection="1">
      <alignment horizontal="left"/>
    </xf>
    <xf numFmtId="165" fontId="20" fillId="0" borderId="8" xfId="1" applyNumberFormat="1" applyFont="1" applyFill="1" applyBorder="1" applyAlignment="1" applyProtection="1">
      <alignment horizontal="center" vertical="center"/>
    </xf>
    <xf numFmtId="165" fontId="20" fillId="0" borderId="7" xfId="1" applyNumberFormat="1" applyFont="1" applyFill="1" applyBorder="1" applyAlignment="1" applyProtection="1">
      <alignment horizontal="center" vertical="center"/>
    </xf>
    <xf numFmtId="0" fontId="62" fillId="8" borderId="5" xfId="2" applyFont="1" applyFill="1" applyBorder="1" applyAlignment="1" applyProtection="1">
      <alignment horizontal="right"/>
    </xf>
    <xf numFmtId="0" fontId="62" fillId="8" borderId="7" xfId="2" applyFont="1" applyFill="1" applyBorder="1" applyAlignment="1" applyProtection="1">
      <alignment horizontal="right"/>
    </xf>
    <xf numFmtId="165" fontId="20" fillId="5" borderId="8" xfId="1" applyNumberFormat="1" applyFont="1" applyFill="1" applyBorder="1" applyAlignment="1" applyProtection="1">
      <alignment horizontal="left"/>
    </xf>
    <xf numFmtId="165" fontId="20" fillId="5" borderId="7" xfId="1" applyNumberFormat="1" applyFont="1" applyFill="1" applyBorder="1" applyAlignment="1" applyProtection="1">
      <alignment horizontal="left"/>
    </xf>
    <xf numFmtId="0" fontId="60" fillId="5" borderId="8" xfId="0" applyFont="1" applyFill="1" applyBorder="1" applyAlignment="1" applyProtection="1">
      <alignment horizontal="center" vertical="top" wrapText="1"/>
    </xf>
    <xf numFmtId="0" fontId="0" fillId="5" borderId="5" xfId="0" applyFill="1" applyBorder="1" applyProtection="1"/>
    <xf numFmtId="0" fontId="0" fillId="5" borderId="7" xfId="0" applyFill="1" applyBorder="1" applyProtection="1"/>
    <xf numFmtId="165" fontId="19" fillId="15" borderId="8" xfId="1" applyNumberFormat="1" applyFont="1" applyFill="1" applyBorder="1" applyAlignment="1" applyProtection="1">
      <alignment horizontal="left"/>
    </xf>
    <xf numFmtId="165" fontId="19" fillId="15" borderId="5" xfId="1" applyNumberFormat="1" applyFont="1" applyFill="1" applyBorder="1" applyAlignment="1" applyProtection="1">
      <alignment horizontal="left"/>
    </xf>
    <xf numFmtId="165" fontId="19" fillId="15" borderId="7" xfId="1" applyNumberFormat="1" applyFont="1" applyFill="1" applyBorder="1" applyAlignment="1" applyProtection="1">
      <alignment horizontal="left"/>
    </xf>
    <xf numFmtId="165" fontId="19" fillId="0" borderId="8" xfId="1" applyNumberFormat="1" applyFont="1" applyFill="1" applyBorder="1" applyAlignment="1" applyProtection="1">
      <alignment horizontal="left"/>
    </xf>
    <xf numFmtId="165" fontId="19" fillId="0" borderId="5" xfId="1" applyNumberFormat="1" applyFont="1" applyFill="1" applyBorder="1" applyAlignment="1" applyProtection="1">
      <alignment horizontal="left"/>
    </xf>
    <xf numFmtId="165" fontId="19" fillId="0" borderId="7" xfId="1" applyNumberFormat="1" applyFont="1" applyFill="1" applyBorder="1" applyAlignment="1" applyProtection="1">
      <alignment horizontal="left"/>
    </xf>
    <xf numFmtId="166" fontId="23" fillId="0" borderId="8" xfId="4" applyNumberFormat="1" applyFont="1" applyFill="1" applyBorder="1" applyAlignment="1" applyProtection="1">
      <alignment horizontal="left"/>
    </xf>
    <xf numFmtId="166" fontId="23" fillId="0" borderId="5" xfId="4" applyNumberFormat="1" applyFont="1" applyFill="1" applyBorder="1" applyAlignment="1" applyProtection="1">
      <alignment horizontal="left"/>
    </xf>
    <xf numFmtId="0" fontId="19" fillId="2" borderId="1" xfId="0" applyFont="1" applyFill="1" applyBorder="1" applyAlignment="1" applyProtection="1">
      <alignment horizontal="left"/>
    </xf>
    <xf numFmtId="0" fontId="20" fillId="5" borderId="8" xfId="0" applyFont="1" applyFill="1" applyBorder="1" applyAlignment="1" applyProtection="1">
      <alignment vertical="top" wrapText="1"/>
    </xf>
    <xf numFmtId="0" fontId="20" fillId="5" borderId="5" xfId="0" applyFont="1" applyFill="1" applyBorder="1" applyAlignment="1" applyProtection="1">
      <alignment vertical="top" wrapText="1"/>
    </xf>
    <xf numFmtId="0" fontId="20" fillId="5" borderId="7" xfId="0" applyFont="1" applyFill="1" applyBorder="1" applyAlignment="1" applyProtection="1">
      <alignment vertical="top" wrapText="1"/>
    </xf>
    <xf numFmtId="0" fontId="62" fillId="23" borderId="11" xfId="2" applyFont="1" applyFill="1" applyBorder="1" applyAlignment="1" applyProtection="1">
      <alignment horizontal="center" vertical="center" wrapText="1"/>
      <protection locked="0"/>
    </xf>
    <xf numFmtId="0" fontId="62" fillId="23" borderId="17" xfId="2" applyFont="1" applyFill="1" applyBorder="1" applyAlignment="1" applyProtection="1">
      <alignment horizontal="center" vertical="center" wrapText="1"/>
      <protection locked="0"/>
    </xf>
    <xf numFmtId="165" fontId="37" fillId="10" borderId="8" xfId="1" applyNumberFormat="1" applyFont="1" applyFill="1" applyBorder="1" applyAlignment="1" applyProtection="1">
      <alignment horizontal="center" vertical="center" wrapText="1"/>
    </xf>
    <xf numFmtId="165" fontId="37" fillId="10" borderId="5" xfId="1" applyNumberFormat="1" applyFont="1" applyFill="1" applyBorder="1" applyAlignment="1" applyProtection="1">
      <alignment horizontal="center" vertical="center" wrapText="1"/>
    </xf>
    <xf numFmtId="165" fontId="37" fillId="10" borderId="7" xfId="1" applyNumberFormat="1" applyFont="1" applyFill="1" applyBorder="1" applyAlignment="1" applyProtection="1">
      <alignment horizontal="center" vertical="center" wrapText="1"/>
    </xf>
    <xf numFmtId="165" fontId="19" fillId="2" borderId="8" xfId="1" applyNumberFormat="1" applyFont="1" applyFill="1" applyBorder="1" applyAlignment="1" applyProtection="1">
      <alignment horizontal="center" vertical="center" wrapText="1"/>
    </xf>
    <xf numFmtId="165" fontId="19" fillId="2" borderId="5" xfId="1" applyNumberFormat="1" applyFont="1" applyFill="1" applyBorder="1" applyAlignment="1" applyProtection="1">
      <alignment horizontal="center" vertical="center" wrapText="1"/>
    </xf>
    <xf numFmtId="165" fontId="19" fillId="2" borderId="7" xfId="1" applyNumberFormat="1" applyFont="1" applyFill="1" applyBorder="1" applyAlignment="1" applyProtection="1">
      <alignment horizontal="center" vertical="center" wrapText="1"/>
    </xf>
    <xf numFmtId="0" fontId="34" fillId="5" borderId="8" xfId="0" applyFont="1" applyFill="1" applyBorder="1" applyAlignment="1" applyProtection="1">
      <alignment horizontal="left" vertical="top" wrapText="1"/>
    </xf>
    <xf numFmtId="0" fontId="34" fillId="5" borderId="5" xfId="0" applyFont="1" applyFill="1" applyBorder="1" applyAlignment="1" applyProtection="1">
      <alignment horizontal="left" vertical="top" wrapText="1"/>
    </xf>
    <xf numFmtId="0" fontId="34" fillId="5" borderId="7" xfId="0" applyFont="1" applyFill="1" applyBorder="1" applyAlignment="1" applyProtection="1">
      <alignment horizontal="left" vertical="top" wrapText="1"/>
    </xf>
    <xf numFmtId="0" fontId="34" fillId="6" borderId="8" xfId="0" applyFont="1" applyFill="1" applyBorder="1" applyAlignment="1" applyProtection="1">
      <alignment horizontal="left" vertical="top" wrapText="1"/>
    </xf>
    <xf numFmtId="0" fontId="34" fillId="6" borderId="5" xfId="0" applyFont="1" applyFill="1" applyBorder="1" applyAlignment="1" applyProtection="1">
      <alignment horizontal="left" vertical="top" wrapText="1"/>
    </xf>
    <xf numFmtId="0" fontId="34" fillId="6" borderId="7" xfId="0" applyFont="1" applyFill="1" applyBorder="1" applyAlignment="1" applyProtection="1">
      <alignment horizontal="left" vertical="top" wrapText="1"/>
    </xf>
    <xf numFmtId="0" fontId="20" fillId="5" borderId="8" xfId="0" applyFont="1" applyFill="1" applyBorder="1" applyAlignment="1" applyProtection="1">
      <alignment horizontal="left" vertical="top" wrapText="1"/>
    </xf>
    <xf numFmtId="0" fontId="20" fillId="5" borderId="5" xfId="0" applyFont="1" applyFill="1" applyBorder="1" applyAlignment="1" applyProtection="1">
      <alignment horizontal="left" vertical="top" wrapText="1"/>
    </xf>
    <xf numFmtId="0" fontId="20" fillId="5" borderId="7" xfId="0" applyFont="1" applyFill="1" applyBorder="1" applyAlignment="1" applyProtection="1">
      <alignment horizontal="left" vertical="top" wrapText="1"/>
    </xf>
    <xf numFmtId="0" fontId="20" fillId="5" borderId="1" xfId="0" applyFont="1" applyFill="1" applyBorder="1" applyAlignment="1" applyProtection="1">
      <alignment horizontal="left" vertical="top" wrapText="1"/>
    </xf>
    <xf numFmtId="166" fontId="23" fillId="0" borderId="7" xfId="4" applyNumberFormat="1" applyFont="1" applyFill="1" applyBorder="1" applyAlignment="1" applyProtection="1">
      <alignment horizontal="left"/>
    </xf>
    <xf numFmtId="168" fontId="19" fillId="8" borderId="21" xfId="1" applyNumberFormat="1" applyFont="1" applyFill="1" applyBorder="1" applyAlignment="1" applyProtection="1">
      <alignment horizontal="center"/>
      <protection locked="0"/>
    </xf>
    <xf numFmtId="168" fontId="19" fillId="8" borderId="4" xfId="1" applyNumberFormat="1" applyFont="1" applyFill="1" applyBorder="1" applyAlignment="1" applyProtection="1">
      <alignment horizontal="center"/>
      <protection locked="0"/>
    </xf>
    <xf numFmtId="168" fontId="19" fillId="8" borderId="12" xfId="1" applyNumberFormat="1" applyFont="1" applyFill="1" applyBorder="1" applyAlignment="1" applyProtection="1">
      <alignment horizontal="center"/>
      <protection locked="0"/>
    </xf>
    <xf numFmtId="168" fontId="19" fillId="8" borderId="3" xfId="1" applyNumberFormat="1" applyFont="1" applyFill="1" applyBorder="1" applyAlignment="1" applyProtection="1">
      <alignment horizontal="center"/>
      <protection locked="0"/>
    </xf>
    <xf numFmtId="168" fontId="19" fillId="8" borderId="6" xfId="1" applyNumberFormat="1" applyFont="1" applyFill="1" applyBorder="1" applyAlignment="1" applyProtection="1">
      <alignment horizontal="center"/>
      <protection locked="0"/>
    </xf>
    <xf numFmtId="168" fontId="19" fillId="8" borderId="9" xfId="1" applyNumberFormat="1" applyFont="1" applyFill="1" applyBorder="1" applyAlignment="1" applyProtection="1">
      <alignment horizontal="center"/>
      <protection locked="0"/>
    </xf>
    <xf numFmtId="0" fontId="19" fillId="2" borderId="8" xfId="0" applyFont="1" applyFill="1" applyBorder="1" applyAlignment="1" applyProtection="1">
      <alignment horizontal="left"/>
    </xf>
    <xf numFmtId="0" fontId="19" fillId="2" borderId="5" xfId="0" applyFont="1" applyFill="1" applyBorder="1" applyAlignment="1" applyProtection="1">
      <alignment horizontal="left"/>
    </xf>
    <xf numFmtId="0" fontId="19" fillId="2" borderId="7" xfId="0" applyFont="1" applyFill="1" applyBorder="1" applyAlignment="1" applyProtection="1">
      <alignment horizontal="left"/>
    </xf>
    <xf numFmtId="1" fontId="23" fillId="0" borderId="8" xfId="1" applyNumberFormat="1" applyFont="1" applyFill="1" applyBorder="1" applyAlignment="1" applyProtection="1">
      <alignment horizontal="center"/>
    </xf>
    <xf numFmtId="1" fontId="23" fillId="0" borderId="7" xfId="1" applyNumberFormat="1" applyFont="1" applyFill="1" applyBorder="1" applyAlignment="1" applyProtection="1">
      <alignment horizontal="center"/>
    </xf>
    <xf numFmtId="0" fontId="60" fillId="5" borderId="1" xfId="0" applyFont="1" applyFill="1" applyBorder="1" applyAlignment="1" applyProtection="1">
      <alignment horizontal="center" vertical="top" wrapText="1"/>
    </xf>
    <xf numFmtId="165" fontId="37" fillId="10" borderId="1" xfId="1" applyNumberFormat="1" applyFont="1" applyFill="1" applyBorder="1" applyAlignment="1" applyProtection="1">
      <alignment horizontal="center" wrapText="1"/>
    </xf>
    <xf numFmtId="0" fontId="23" fillId="0" borderId="8" xfId="1" applyNumberFormat="1" applyFont="1" applyFill="1" applyBorder="1" applyAlignment="1" applyProtection="1">
      <alignment horizontal="center"/>
    </xf>
    <xf numFmtId="0" fontId="23" fillId="0" borderId="7" xfId="1" applyNumberFormat="1" applyFont="1" applyFill="1" applyBorder="1" applyAlignment="1" applyProtection="1">
      <alignment horizontal="center"/>
    </xf>
    <xf numFmtId="1" fontId="20" fillId="12" borderId="17" xfId="1" applyNumberFormat="1" applyFont="1" applyFill="1" applyBorder="1" applyAlignment="1" applyProtection="1">
      <alignment horizontal="center" vertical="center" wrapText="1"/>
    </xf>
    <xf numFmtId="1" fontId="20" fillId="12" borderId="1" xfId="1" applyNumberFormat="1" applyFont="1" applyFill="1" applyBorder="1" applyAlignment="1" applyProtection="1">
      <alignment horizontal="center" vertical="center" wrapText="1"/>
    </xf>
    <xf numFmtId="0" fontId="60" fillId="5" borderId="5" xfId="0" applyFont="1" applyFill="1" applyBorder="1" applyAlignment="1" applyProtection="1">
      <alignment horizontal="center" vertical="top" wrapText="1"/>
    </xf>
    <xf numFmtId="0" fontId="60" fillId="5" borderId="7" xfId="0" applyFont="1" applyFill="1" applyBorder="1" applyAlignment="1" applyProtection="1">
      <alignment horizontal="center" vertical="top" wrapText="1"/>
    </xf>
    <xf numFmtId="0" fontId="34" fillId="5" borderId="8" xfId="0" applyFont="1" applyFill="1" applyBorder="1" applyAlignment="1" applyProtection="1">
      <alignment horizontal="center" vertical="top" wrapText="1"/>
    </xf>
    <xf numFmtId="0" fontId="34" fillId="5" borderId="5" xfId="0" applyFont="1" applyFill="1" applyBorder="1" applyAlignment="1" applyProtection="1">
      <alignment horizontal="center" vertical="top" wrapText="1"/>
    </xf>
    <xf numFmtId="0" fontId="34" fillId="5" borderId="7" xfId="0" applyFont="1" applyFill="1" applyBorder="1" applyAlignment="1" applyProtection="1">
      <alignment horizontal="center" vertical="top" wrapText="1"/>
    </xf>
    <xf numFmtId="168" fontId="38" fillId="4" borderId="17" xfId="1" applyNumberFormat="1" applyFont="1" applyFill="1" applyBorder="1" applyAlignment="1" applyProtection="1">
      <alignment horizontal="center" vertical="center" wrapText="1"/>
    </xf>
    <xf numFmtId="168" fontId="38" fillId="4" borderId="1" xfId="1" applyNumberFormat="1" applyFont="1" applyFill="1" applyBorder="1" applyAlignment="1" applyProtection="1">
      <alignment horizontal="center" vertical="center" wrapText="1"/>
    </xf>
    <xf numFmtId="1" fontId="28" fillId="0" borderId="8" xfId="1" applyNumberFormat="1" applyFont="1" applyFill="1" applyBorder="1" applyAlignment="1" applyProtection="1">
      <alignment horizontal="center"/>
    </xf>
    <xf numFmtId="1" fontId="28" fillId="0" borderId="7" xfId="1" applyNumberFormat="1" applyFont="1" applyFill="1" applyBorder="1" applyAlignment="1" applyProtection="1">
      <alignment horizontal="center"/>
    </xf>
    <xf numFmtId="1" fontId="20" fillId="12" borderId="11" xfId="1" applyNumberFormat="1" applyFont="1" applyFill="1" applyBorder="1" applyAlignment="1" applyProtection="1">
      <alignment horizontal="center" vertical="center" wrapText="1"/>
    </xf>
    <xf numFmtId="0" fontId="60" fillId="6" borderId="21" xfId="0" applyFont="1" applyFill="1" applyBorder="1" applyAlignment="1" applyProtection="1">
      <alignment horizontal="center" vertical="top" wrapText="1"/>
    </xf>
    <xf numFmtId="0" fontId="60" fillId="6" borderId="4" xfId="0" applyFont="1" applyFill="1" applyBorder="1" applyAlignment="1" applyProtection="1">
      <alignment horizontal="center" vertical="top" wrapText="1"/>
    </xf>
    <xf numFmtId="0" fontId="60" fillId="6" borderId="12" xfId="0" applyFont="1" applyFill="1" applyBorder="1" applyAlignment="1" applyProtection="1">
      <alignment horizontal="center" vertical="top" wrapText="1"/>
    </xf>
    <xf numFmtId="0" fontId="60" fillId="6" borderId="3" xfId="0" applyFont="1" applyFill="1" applyBorder="1" applyAlignment="1" applyProtection="1">
      <alignment horizontal="center" vertical="top" wrapText="1"/>
    </xf>
    <xf numFmtId="0" fontId="60" fillId="6" borderId="6" xfId="0" applyFont="1" applyFill="1" applyBorder="1" applyAlignment="1" applyProtection="1">
      <alignment horizontal="center" vertical="top" wrapText="1"/>
    </xf>
    <xf numFmtId="0" fontId="60" fillId="6" borderId="9" xfId="0" applyFont="1" applyFill="1" applyBorder="1" applyAlignment="1" applyProtection="1">
      <alignment horizontal="center" vertical="top" wrapText="1"/>
    </xf>
    <xf numFmtId="168" fontId="38" fillId="4" borderId="11" xfId="1" applyNumberFormat="1" applyFont="1" applyFill="1" applyBorder="1" applyAlignment="1" applyProtection="1">
      <alignment horizontal="center" vertical="center" wrapText="1"/>
    </xf>
    <xf numFmtId="165" fontId="37" fillId="10" borderId="1" xfId="1" applyNumberFormat="1" applyFont="1" applyFill="1" applyBorder="1" applyAlignment="1" applyProtection="1">
      <alignment wrapText="1"/>
    </xf>
    <xf numFmtId="1" fontId="49" fillId="0" borderId="8" xfId="1" applyNumberFormat="1" applyFont="1" applyFill="1" applyBorder="1" applyAlignment="1" applyProtection="1">
      <alignment horizontal="center"/>
    </xf>
    <xf numFmtId="1" fontId="49" fillId="0" borderId="7" xfId="1" applyNumberFormat="1" applyFont="1" applyFill="1" applyBorder="1" applyAlignment="1" applyProtection="1">
      <alignment horizontal="center"/>
    </xf>
    <xf numFmtId="0" fontId="60" fillId="6" borderId="8" xfId="0" applyFont="1" applyFill="1" applyBorder="1" applyAlignment="1" applyProtection="1">
      <alignment horizontal="center"/>
    </xf>
    <xf numFmtId="0" fontId="60" fillId="6" borderId="5" xfId="0" applyFont="1" applyFill="1" applyBorder="1" applyAlignment="1" applyProtection="1">
      <alignment horizontal="center"/>
    </xf>
    <xf numFmtId="0" fontId="60" fillId="6" borderId="7" xfId="0" applyFont="1" applyFill="1" applyBorder="1" applyAlignment="1" applyProtection="1">
      <alignment horizontal="center"/>
    </xf>
    <xf numFmtId="169" fontId="27" fillId="7" borderId="11" xfId="1" applyNumberFormat="1" applyFont="1" applyFill="1" applyBorder="1" applyAlignment="1" applyProtection="1">
      <alignment horizontal="center" vertical="center"/>
    </xf>
    <xf numFmtId="169" fontId="27" fillId="7" borderId="17" xfId="1" applyNumberFormat="1" applyFont="1" applyFill="1" applyBorder="1" applyAlignment="1" applyProtection="1">
      <alignment horizontal="center" vertical="center"/>
    </xf>
    <xf numFmtId="169" fontId="27" fillId="7" borderId="1" xfId="1" applyNumberFormat="1" applyFont="1" applyFill="1" applyBorder="1" applyAlignment="1" applyProtection="1">
      <alignment horizontal="center" vertical="center"/>
    </xf>
    <xf numFmtId="165" fontId="60" fillId="5" borderId="1" xfId="1" applyNumberFormat="1" applyFont="1" applyFill="1" applyBorder="1" applyAlignment="1" applyProtection="1">
      <alignment horizontal="center"/>
    </xf>
    <xf numFmtId="165" fontId="22" fillId="4" borderId="23" xfId="1" applyNumberFormat="1" applyFont="1" applyFill="1" applyBorder="1" applyAlignment="1" applyProtection="1">
      <alignment horizontal="center" vertical="center" wrapText="1"/>
    </xf>
    <xf numFmtId="165" fontId="22" fillId="4" borderId="20" xfId="1" applyNumberFormat="1" applyFont="1" applyFill="1" applyBorder="1" applyAlignment="1" applyProtection="1">
      <alignment horizontal="center" vertical="center" wrapText="1"/>
    </xf>
    <xf numFmtId="165" fontId="22" fillId="4" borderId="39" xfId="1" applyNumberFormat="1" applyFont="1" applyFill="1" applyBorder="1" applyAlignment="1" applyProtection="1">
      <alignment horizontal="center" vertical="center" wrapText="1"/>
    </xf>
    <xf numFmtId="165" fontId="20" fillId="6" borderId="32" xfId="1" applyNumberFormat="1" applyFont="1" applyFill="1" applyBorder="1" applyAlignment="1" applyProtection="1">
      <alignment horizontal="left"/>
    </xf>
    <xf numFmtId="165" fontId="20" fillId="6" borderId="34" xfId="1" applyNumberFormat="1" applyFont="1" applyFill="1" applyBorder="1" applyAlignment="1" applyProtection="1">
      <alignment horizontal="left"/>
    </xf>
    <xf numFmtId="169" fontId="27" fillId="7" borderId="44" xfId="1" applyNumberFormat="1" applyFont="1" applyFill="1" applyBorder="1" applyAlignment="1" applyProtection="1">
      <alignment horizontal="center" vertical="center"/>
    </xf>
    <xf numFmtId="169" fontId="27" fillId="7" borderId="25" xfId="1" applyNumberFormat="1" applyFont="1" applyFill="1" applyBorder="1" applyAlignment="1" applyProtection="1">
      <alignment horizontal="center" vertical="center"/>
    </xf>
    <xf numFmtId="169" fontId="27" fillId="7" borderId="26" xfId="1" applyNumberFormat="1" applyFont="1" applyFill="1" applyBorder="1" applyAlignment="1" applyProtection="1">
      <alignment horizontal="center" vertical="center"/>
    </xf>
    <xf numFmtId="169" fontId="27" fillId="7" borderId="7" xfId="1" applyNumberFormat="1" applyFont="1" applyFill="1" applyBorder="1" applyAlignment="1" applyProtection="1">
      <alignment horizontal="center" vertical="center"/>
    </xf>
    <xf numFmtId="169" fontId="27" fillId="7" borderId="28" xfId="1" applyNumberFormat="1" applyFont="1" applyFill="1" applyBorder="1" applyAlignment="1" applyProtection="1">
      <alignment horizontal="center" vertical="center"/>
    </xf>
    <xf numFmtId="169" fontId="27" fillId="7" borderId="22" xfId="1" applyNumberFormat="1" applyFont="1" applyFill="1" applyBorder="1" applyAlignment="1" applyProtection="1">
      <alignment horizontal="center" vertical="center"/>
    </xf>
    <xf numFmtId="169" fontId="27" fillId="7" borderId="27" xfId="1" applyNumberFormat="1" applyFont="1" applyFill="1" applyBorder="1" applyAlignment="1" applyProtection="1">
      <alignment horizontal="center" vertical="center"/>
    </xf>
    <xf numFmtId="165" fontId="22" fillId="4" borderId="45" xfId="1" applyNumberFormat="1" applyFont="1" applyFill="1" applyBorder="1" applyAlignment="1" applyProtection="1">
      <alignment horizontal="center" vertical="center" wrapText="1"/>
    </xf>
    <xf numFmtId="169" fontId="27" fillId="4" borderId="22" xfId="1" applyNumberFormat="1" applyFont="1" applyFill="1" applyBorder="1" applyAlignment="1" applyProtection="1">
      <alignment horizontal="center"/>
    </xf>
    <xf numFmtId="169" fontId="27" fillId="4" borderId="25" xfId="1" applyNumberFormat="1" applyFont="1" applyFill="1" applyBorder="1" applyAlignment="1" applyProtection="1">
      <alignment horizontal="center"/>
    </xf>
    <xf numFmtId="169" fontId="27" fillId="4" borderId="26" xfId="1" applyNumberFormat="1" applyFont="1" applyFill="1" applyBorder="1" applyAlignment="1" applyProtection="1">
      <alignment horizontal="center"/>
    </xf>
    <xf numFmtId="169" fontId="27" fillId="4" borderId="44" xfId="1" applyNumberFormat="1" applyFont="1" applyFill="1" applyBorder="1" applyAlignment="1" applyProtection="1">
      <alignment horizontal="center"/>
    </xf>
    <xf numFmtId="165" fontId="20" fillId="6" borderId="1" xfId="1" applyNumberFormat="1" applyFont="1" applyFill="1" applyBorder="1" applyAlignment="1" applyProtection="1">
      <alignment horizontal="left"/>
    </xf>
    <xf numFmtId="172" fontId="0" fillId="16" borderId="0" xfId="0" applyNumberFormat="1" applyFont="1" applyFill="1" applyAlignment="1" applyProtection="1">
      <alignment horizontal="center"/>
    </xf>
    <xf numFmtId="0" fontId="0" fillId="16" borderId="0" xfId="0" applyFont="1" applyFill="1" applyAlignment="1" applyProtection="1">
      <alignment horizontal="center"/>
    </xf>
    <xf numFmtId="0" fontId="20" fillId="5" borderId="8" xfId="0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center" vertical="center" wrapText="1"/>
    </xf>
    <xf numFmtId="165" fontId="20" fillId="5" borderId="8" xfId="1" applyNumberFormat="1" applyFont="1" applyFill="1" applyBorder="1" applyAlignment="1" applyProtection="1">
      <alignment horizontal="center"/>
    </xf>
    <xf numFmtId="165" fontId="20" fillId="5" borderId="5" xfId="1" applyNumberFormat="1" applyFont="1" applyFill="1" applyBorder="1" applyAlignment="1" applyProtection="1">
      <alignment horizontal="center"/>
    </xf>
    <xf numFmtId="0" fontId="20" fillId="5" borderId="8" xfId="0" applyFont="1" applyFill="1" applyBorder="1" applyAlignment="1" applyProtection="1">
      <alignment horizontal="center"/>
    </xf>
    <xf numFmtId="0" fontId="20" fillId="5" borderId="7" xfId="0" applyFont="1" applyFill="1" applyBorder="1" applyAlignment="1" applyProtection="1">
      <alignment horizontal="center"/>
    </xf>
    <xf numFmtId="0" fontId="60" fillId="5" borderId="8" xfId="1" applyNumberFormat="1" applyFont="1" applyFill="1" applyBorder="1" applyAlignment="1" applyProtection="1">
      <alignment horizontal="center"/>
    </xf>
    <xf numFmtId="0" fontId="60" fillId="5" borderId="5" xfId="1" applyNumberFormat="1" applyFont="1" applyFill="1" applyBorder="1" applyAlignment="1" applyProtection="1">
      <alignment horizontal="center"/>
    </xf>
    <xf numFmtId="0" fontId="60" fillId="5" borderId="7" xfId="1" applyNumberFormat="1" applyFont="1" applyFill="1" applyBorder="1" applyAlignment="1" applyProtection="1">
      <alignment horizontal="center"/>
    </xf>
    <xf numFmtId="3" fontId="19" fillId="16" borderId="0" xfId="0" applyNumberFormat="1" applyFont="1" applyFill="1" applyAlignment="1" applyProtection="1">
      <alignment horizontal="center"/>
    </xf>
    <xf numFmtId="0" fontId="60" fillId="5" borderId="1" xfId="1" applyNumberFormat="1" applyFont="1" applyFill="1" applyBorder="1" applyAlignment="1" applyProtection="1">
      <alignment horizontal="center"/>
    </xf>
    <xf numFmtId="169" fontId="63" fillId="5" borderId="1" xfId="1" applyNumberFormat="1" applyFont="1" applyFill="1" applyBorder="1" applyAlignment="1" applyProtection="1">
      <alignment horizontal="center" vertical="center" wrapText="1"/>
    </xf>
    <xf numFmtId="0" fontId="41" fillId="5" borderId="8" xfId="0" applyFont="1" applyFill="1" applyBorder="1" applyAlignment="1" applyProtection="1">
      <alignment vertical="top" wrapText="1"/>
    </xf>
    <xf numFmtId="0" fontId="41" fillId="5" borderId="5" xfId="0" applyFont="1" applyFill="1" applyBorder="1" applyAlignment="1" applyProtection="1">
      <alignment vertical="top" wrapText="1"/>
    </xf>
    <xf numFmtId="0" fontId="41" fillId="5" borderId="7" xfId="0" applyFont="1" applyFill="1" applyBorder="1" applyAlignment="1" applyProtection="1">
      <alignment vertical="top" wrapText="1"/>
    </xf>
    <xf numFmtId="0" fontId="41" fillId="5" borderId="8" xfId="0" applyFont="1" applyFill="1" applyBorder="1" applyAlignment="1" applyProtection="1">
      <alignment horizontal="center" vertical="top" wrapText="1"/>
    </xf>
    <xf numFmtId="0" fontId="41" fillId="5" borderId="5" xfId="0" applyFont="1" applyFill="1" applyBorder="1" applyAlignment="1" applyProtection="1">
      <alignment horizontal="center" vertical="top" wrapText="1"/>
    </xf>
    <xf numFmtId="0" fontId="41" fillId="5" borderId="7" xfId="0" applyFont="1" applyFill="1" applyBorder="1" applyAlignment="1" applyProtection="1">
      <alignment horizontal="center" vertical="top" wrapText="1"/>
    </xf>
    <xf numFmtId="0" fontId="64" fillId="23" borderId="11" xfId="2" applyFont="1" applyFill="1" applyBorder="1" applyAlignment="1" applyProtection="1">
      <alignment horizontal="center" vertical="center" wrapText="1"/>
      <protection locked="0"/>
    </xf>
    <xf numFmtId="0" fontId="64" fillId="23" borderId="17" xfId="2" applyFont="1" applyFill="1" applyBorder="1" applyAlignment="1" applyProtection="1">
      <alignment horizontal="center" vertical="center" wrapText="1"/>
      <protection locked="0"/>
    </xf>
    <xf numFmtId="165" fontId="41" fillId="10" borderId="8" xfId="1" applyNumberFormat="1" applyFont="1" applyFill="1" applyBorder="1" applyAlignment="1" applyProtection="1">
      <alignment horizontal="center" vertical="center" wrapText="1"/>
    </xf>
    <xf numFmtId="165" fontId="41" fillId="10" borderId="5" xfId="1" applyNumberFormat="1" applyFont="1" applyFill="1" applyBorder="1" applyAlignment="1" applyProtection="1">
      <alignment horizontal="center" vertical="center" wrapText="1"/>
    </xf>
    <xf numFmtId="165" fontId="41" fillId="10" borderId="7" xfId="1" applyNumberFormat="1" applyFont="1" applyFill="1" applyBorder="1" applyAlignment="1" applyProtection="1">
      <alignment horizontal="center" vertical="center" wrapText="1"/>
    </xf>
    <xf numFmtId="165" fontId="31" fillId="2" borderId="8" xfId="1" applyNumberFormat="1" applyFont="1" applyFill="1" applyBorder="1" applyAlignment="1" applyProtection="1">
      <alignment horizontal="center" vertical="center" wrapText="1"/>
    </xf>
    <xf numFmtId="165" fontId="31" fillId="2" borderId="5" xfId="1" applyNumberFormat="1" applyFont="1" applyFill="1" applyBorder="1" applyAlignment="1" applyProtection="1">
      <alignment horizontal="center" vertical="center" wrapText="1"/>
    </xf>
    <xf numFmtId="165" fontId="31" fillId="2" borderId="7" xfId="1" applyNumberFormat="1" applyFont="1" applyFill="1" applyBorder="1" applyAlignment="1" applyProtection="1">
      <alignment horizontal="center" vertical="center" wrapText="1"/>
    </xf>
    <xf numFmtId="0" fontId="41" fillId="5" borderId="8" xfId="0" applyFont="1" applyFill="1" applyBorder="1" applyAlignment="1" applyProtection="1">
      <alignment horizontal="left" vertical="top" wrapText="1"/>
    </xf>
    <xf numFmtId="0" fontId="41" fillId="5" borderId="5" xfId="0" applyFont="1" applyFill="1" applyBorder="1" applyAlignment="1" applyProtection="1">
      <alignment horizontal="left" vertical="top" wrapText="1"/>
    </xf>
    <xf numFmtId="0" fontId="41" fillId="5" borderId="7" xfId="0" applyFont="1" applyFill="1" applyBorder="1" applyAlignment="1" applyProtection="1">
      <alignment horizontal="left" vertical="top" wrapText="1"/>
    </xf>
    <xf numFmtId="0" fontId="41" fillId="5" borderId="1" xfId="0" applyFont="1" applyFill="1" applyBorder="1" applyAlignment="1" applyProtection="1">
      <alignment horizontal="left" vertical="top" wrapText="1"/>
    </xf>
    <xf numFmtId="0" fontId="31" fillId="2" borderId="8" xfId="0" applyFont="1" applyFill="1" applyBorder="1" applyAlignment="1" applyProtection="1">
      <alignment horizontal="left"/>
    </xf>
    <xf numFmtId="0" fontId="31" fillId="2" borderId="5" xfId="0" applyFont="1" applyFill="1" applyBorder="1" applyAlignment="1" applyProtection="1">
      <alignment horizontal="left"/>
    </xf>
    <xf numFmtId="0" fontId="31" fillId="2" borderId="7" xfId="0" applyFont="1" applyFill="1" applyBorder="1" applyAlignment="1" applyProtection="1">
      <alignment horizontal="left"/>
    </xf>
    <xf numFmtId="0" fontId="31" fillId="2" borderId="1" xfId="0" applyFont="1" applyFill="1" applyBorder="1" applyAlignment="1" applyProtection="1">
      <alignment horizontal="left"/>
    </xf>
    <xf numFmtId="0" fontId="31" fillId="5" borderId="5" xfId="0" applyFont="1" applyFill="1" applyBorder="1" applyProtection="1"/>
    <xf numFmtId="0" fontId="31" fillId="5" borderId="7" xfId="0" applyFont="1" applyFill="1" applyBorder="1" applyProtection="1"/>
    <xf numFmtId="166" fontId="31" fillId="0" borderId="8" xfId="4" applyNumberFormat="1" applyFont="1" applyFill="1" applyBorder="1" applyAlignment="1" applyProtection="1">
      <alignment horizontal="left"/>
    </xf>
    <xf numFmtId="166" fontId="31" fillId="0" borderId="5" xfId="4" applyNumberFormat="1" applyFont="1" applyFill="1" applyBorder="1" applyAlignment="1" applyProtection="1">
      <alignment horizontal="left"/>
    </xf>
    <xf numFmtId="166" fontId="31" fillId="0" borderId="7" xfId="4" applyNumberFormat="1" applyFont="1" applyFill="1" applyBorder="1" applyAlignment="1" applyProtection="1">
      <alignment horizontal="left"/>
    </xf>
    <xf numFmtId="0" fontId="41" fillId="6" borderId="8" xfId="0" applyFont="1" applyFill="1" applyBorder="1" applyAlignment="1" applyProtection="1">
      <alignment horizontal="left" vertical="top" wrapText="1"/>
    </xf>
    <xf numFmtId="0" fontId="41" fillId="6" borderId="5" xfId="0" applyFont="1" applyFill="1" applyBorder="1" applyAlignment="1" applyProtection="1">
      <alignment horizontal="left" vertical="top" wrapText="1"/>
    </xf>
    <xf numFmtId="0" fontId="41" fillId="6" borderId="7" xfId="0" applyFont="1" applyFill="1" applyBorder="1" applyAlignment="1" applyProtection="1">
      <alignment horizontal="left" vertical="top" wrapText="1"/>
    </xf>
    <xf numFmtId="165" fontId="31" fillId="15" borderId="8" xfId="1" applyNumberFormat="1" applyFont="1" applyFill="1" applyBorder="1" applyAlignment="1" applyProtection="1">
      <alignment horizontal="left"/>
    </xf>
    <xf numFmtId="165" fontId="31" fillId="15" borderId="5" xfId="1" applyNumberFormat="1" applyFont="1" applyFill="1" applyBorder="1" applyAlignment="1" applyProtection="1">
      <alignment horizontal="left"/>
    </xf>
    <xf numFmtId="165" fontId="31" fillId="15" borderId="7" xfId="1" applyNumberFormat="1" applyFont="1" applyFill="1" applyBorder="1" applyAlignment="1" applyProtection="1">
      <alignment horizontal="left"/>
    </xf>
    <xf numFmtId="165" fontId="31" fillId="0" borderId="8" xfId="1" applyNumberFormat="1" applyFont="1" applyFill="1" applyBorder="1" applyAlignment="1" applyProtection="1">
      <alignment horizontal="left"/>
    </xf>
    <xf numFmtId="165" fontId="31" fillId="0" borderId="5" xfId="1" applyNumberFormat="1" applyFont="1" applyFill="1" applyBorder="1" applyAlignment="1" applyProtection="1">
      <alignment horizontal="left"/>
    </xf>
    <xf numFmtId="165" fontId="31" fillId="0" borderId="7" xfId="1" applyNumberFormat="1" applyFont="1" applyFill="1" applyBorder="1" applyAlignment="1" applyProtection="1">
      <alignment horizontal="left"/>
    </xf>
    <xf numFmtId="165" fontId="41" fillId="10" borderId="1" xfId="1" applyNumberFormat="1" applyFont="1" applyFill="1" applyBorder="1" applyAlignment="1" applyProtection="1">
      <alignment horizontal="center" wrapText="1"/>
    </xf>
    <xf numFmtId="1" fontId="31" fillId="0" borderId="8" xfId="1" applyNumberFormat="1" applyFont="1" applyFill="1" applyBorder="1" applyAlignment="1" applyProtection="1">
      <alignment horizontal="center"/>
    </xf>
    <xf numFmtId="1" fontId="31" fillId="0" borderId="7" xfId="1" applyNumberFormat="1" applyFont="1" applyFill="1" applyBorder="1" applyAlignment="1" applyProtection="1">
      <alignment horizontal="center"/>
    </xf>
    <xf numFmtId="0" fontId="41" fillId="5" borderId="1" xfId="0" applyFont="1" applyFill="1" applyBorder="1" applyAlignment="1" applyProtection="1">
      <alignment horizontal="center" vertical="top" wrapText="1"/>
    </xf>
    <xf numFmtId="168" fontId="42" fillId="4" borderId="17" xfId="1" applyNumberFormat="1" applyFont="1" applyFill="1" applyBorder="1" applyAlignment="1" applyProtection="1">
      <alignment horizontal="center" vertical="center" wrapText="1"/>
    </xf>
    <xf numFmtId="168" fontId="42" fillId="4" borderId="1" xfId="1" applyNumberFormat="1" applyFont="1" applyFill="1" applyBorder="1" applyAlignment="1" applyProtection="1">
      <alignment horizontal="center" vertical="center" wrapText="1"/>
    </xf>
    <xf numFmtId="1" fontId="41" fillId="12" borderId="17" xfId="1" applyNumberFormat="1" applyFont="1" applyFill="1" applyBorder="1" applyAlignment="1" applyProtection="1">
      <alignment horizontal="center" vertical="center" wrapText="1"/>
    </xf>
    <xf numFmtId="1" fontId="41" fillId="12" borderId="1" xfId="1" applyNumberFormat="1" applyFont="1" applyFill="1" applyBorder="1" applyAlignment="1" applyProtection="1">
      <alignment horizontal="center" vertical="center" wrapText="1"/>
    </xf>
    <xf numFmtId="0" fontId="31" fillId="0" borderId="8" xfId="1" applyNumberFormat="1" applyFont="1" applyFill="1" applyBorder="1" applyAlignment="1" applyProtection="1">
      <alignment horizontal="center"/>
    </xf>
    <xf numFmtId="0" fontId="31" fillId="0" borderId="7" xfId="1" applyNumberFormat="1" applyFont="1" applyFill="1" applyBorder="1" applyAlignment="1" applyProtection="1">
      <alignment horizontal="center"/>
    </xf>
    <xf numFmtId="0" fontId="41" fillId="6" borderId="21" xfId="0" applyFont="1" applyFill="1" applyBorder="1" applyAlignment="1" applyProtection="1">
      <alignment horizontal="center" vertical="top" wrapText="1"/>
    </xf>
    <xf numFmtId="0" fontId="41" fillId="6" borderId="4" xfId="0" applyFont="1" applyFill="1" applyBorder="1" applyAlignment="1" applyProtection="1">
      <alignment horizontal="center" vertical="top" wrapText="1"/>
    </xf>
    <xf numFmtId="0" fontId="41" fillId="6" borderId="12" xfId="0" applyFont="1" applyFill="1" applyBorder="1" applyAlignment="1" applyProtection="1">
      <alignment horizontal="center" vertical="top" wrapText="1"/>
    </xf>
    <xf numFmtId="0" fontId="41" fillId="6" borderId="3" xfId="0" applyFont="1" applyFill="1" applyBorder="1" applyAlignment="1" applyProtection="1">
      <alignment horizontal="center" vertical="top" wrapText="1"/>
    </xf>
    <xf numFmtId="0" fontId="41" fillId="6" borderId="6" xfId="0" applyFont="1" applyFill="1" applyBorder="1" applyAlignment="1" applyProtection="1">
      <alignment horizontal="center" vertical="top" wrapText="1"/>
    </xf>
    <xf numFmtId="0" fontId="41" fillId="6" borderId="9" xfId="0" applyFont="1" applyFill="1" applyBorder="1" applyAlignment="1" applyProtection="1">
      <alignment horizontal="center" vertical="top" wrapText="1"/>
    </xf>
    <xf numFmtId="168" fontId="42" fillId="4" borderId="11" xfId="1" applyNumberFormat="1" applyFont="1" applyFill="1" applyBorder="1" applyAlignment="1" applyProtection="1">
      <alignment horizontal="center" vertical="center" wrapText="1"/>
    </xf>
    <xf numFmtId="1" fontId="41" fillId="12" borderId="11" xfId="1" applyNumberFormat="1" applyFont="1" applyFill="1" applyBorder="1" applyAlignment="1" applyProtection="1">
      <alignment horizontal="center" vertical="center" wrapText="1"/>
    </xf>
    <xf numFmtId="168" fontId="31" fillId="8" borderId="21" xfId="1" applyNumberFormat="1" applyFont="1" applyFill="1" applyBorder="1" applyAlignment="1" applyProtection="1">
      <alignment horizontal="center"/>
      <protection locked="0"/>
    </xf>
    <xf numFmtId="168" fontId="31" fillId="8" borderId="4" xfId="1" applyNumberFormat="1" applyFont="1" applyFill="1" applyBorder="1" applyAlignment="1" applyProtection="1">
      <alignment horizontal="center"/>
      <protection locked="0"/>
    </xf>
    <xf numFmtId="168" fontId="31" fillId="8" borderId="12" xfId="1" applyNumberFormat="1" applyFont="1" applyFill="1" applyBorder="1" applyAlignment="1" applyProtection="1">
      <alignment horizontal="center"/>
      <protection locked="0"/>
    </xf>
    <xf numFmtId="168" fontId="31" fillId="8" borderId="3" xfId="1" applyNumberFormat="1" applyFont="1" applyFill="1" applyBorder="1" applyAlignment="1" applyProtection="1">
      <alignment horizontal="center"/>
      <protection locked="0"/>
    </xf>
    <xf numFmtId="168" fontId="31" fillId="8" borderId="6" xfId="1" applyNumberFormat="1" applyFont="1" applyFill="1" applyBorder="1" applyAlignment="1" applyProtection="1">
      <alignment horizontal="center"/>
      <protection locked="0"/>
    </xf>
    <xf numFmtId="168" fontId="31" fillId="8" borderId="9" xfId="1" applyNumberFormat="1" applyFont="1" applyFill="1" applyBorder="1" applyAlignment="1" applyProtection="1">
      <alignment horizontal="center"/>
      <protection locked="0"/>
    </xf>
    <xf numFmtId="165" fontId="41" fillId="10" borderId="1" xfId="1" applyNumberFormat="1" applyFont="1" applyFill="1" applyBorder="1" applyAlignment="1" applyProtection="1">
      <alignment wrapText="1"/>
    </xf>
    <xf numFmtId="165" fontId="41" fillId="17" borderId="25" xfId="1" applyNumberFormat="1" applyFont="1" applyFill="1" applyBorder="1" applyAlignment="1" applyProtection="1">
      <alignment wrapText="1"/>
    </xf>
    <xf numFmtId="165" fontId="41" fillId="17" borderId="25" xfId="1" applyNumberFormat="1" applyFont="1" applyFill="1" applyBorder="1" applyAlignment="1" applyProtection="1">
      <alignment horizontal="center" wrapText="1"/>
    </xf>
    <xf numFmtId="165" fontId="41" fillId="17" borderId="26" xfId="1" applyNumberFormat="1" applyFont="1" applyFill="1" applyBorder="1" applyAlignment="1" applyProtection="1">
      <alignment horizontal="center" wrapText="1"/>
    </xf>
    <xf numFmtId="0" fontId="41" fillId="1" borderId="46" xfId="0" applyFont="1" applyFill="1" applyBorder="1" applyAlignment="1" applyProtection="1">
      <alignment horizontal="center" vertical="top" wrapText="1"/>
    </xf>
    <xf numFmtId="0" fontId="41" fillId="1" borderId="5" xfId="0" applyFont="1" applyFill="1" applyBorder="1" applyAlignment="1" applyProtection="1">
      <alignment horizontal="center" vertical="top" wrapText="1"/>
    </xf>
    <xf numFmtId="0" fontId="41" fillId="1" borderId="7" xfId="0" applyFont="1" applyFill="1" applyBorder="1" applyAlignment="1" applyProtection="1">
      <alignment horizontal="center" vertical="top" wrapText="1"/>
    </xf>
    <xf numFmtId="0" fontId="41" fillId="1" borderId="8" xfId="0" applyFont="1" applyFill="1" applyBorder="1" applyAlignment="1" applyProtection="1">
      <alignment horizontal="center" vertical="top" wrapText="1"/>
    </xf>
    <xf numFmtId="0" fontId="41" fillId="1" borderId="47" xfId="0" applyFont="1" applyFill="1" applyBorder="1" applyAlignment="1" applyProtection="1">
      <alignment horizontal="center" vertical="top" wrapText="1"/>
    </xf>
    <xf numFmtId="0" fontId="41" fillId="1" borderId="1" xfId="0" applyFont="1" applyFill="1" applyBorder="1" applyAlignment="1" applyProtection="1">
      <alignment horizontal="center" vertical="top" wrapText="1"/>
    </xf>
    <xf numFmtId="0" fontId="41" fillId="1" borderId="28" xfId="0" applyFont="1" applyFill="1" applyBorder="1" applyAlignment="1" applyProtection="1">
      <alignment horizontal="center" vertical="top" wrapText="1"/>
    </xf>
    <xf numFmtId="168" fontId="42" fillId="1" borderId="11" xfId="1" applyNumberFormat="1" applyFont="1" applyFill="1" applyBorder="1" applyAlignment="1" applyProtection="1">
      <alignment horizontal="center" vertical="center" wrapText="1"/>
    </xf>
    <xf numFmtId="168" fontId="42" fillId="1" borderId="17" xfId="1" applyNumberFormat="1" applyFont="1" applyFill="1" applyBorder="1" applyAlignment="1" applyProtection="1">
      <alignment horizontal="center" vertical="center" wrapText="1"/>
    </xf>
    <xf numFmtId="1" fontId="41" fillId="1" borderId="11" xfId="1" applyNumberFormat="1" applyFont="1" applyFill="1" applyBorder="1" applyAlignment="1" applyProtection="1">
      <alignment horizontal="center" vertical="center" wrapText="1"/>
    </xf>
    <xf numFmtId="1" fontId="41" fillId="1" borderId="17" xfId="1" applyNumberFormat="1" applyFont="1" applyFill="1" applyBorder="1" applyAlignment="1" applyProtection="1">
      <alignment horizontal="center" vertical="center" wrapText="1"/>
    </xf>
    <xf numFmtId="1" fontId="41" fillId="1" borderId="31" xfId="1" applyNumberFormat="1" applyFont="1" applyFill="1" applyBorder="1" applyAlignment="1" applyProtection="1">
      <alignment horizontal="center" vertical="center" wrapText="1"/>
    </xf>
    <xf numFmtId="1" fontId="41" fillId="1" borderId="30" xfId="1" applyNumberFormat="1" applyFont="1" applyFill="1" applyBorder="1" applyAlignment="1" applyProtection="1">
      <alignment horizontal="center" vertical="center" wrapText="1"/>
    </xf>
    <xf numFmtId="0" fontId="41" fillId="1" borderId="21" xfId="0" applyFont="1" applyFill="1" applyBorder="1" applyAlignment="1" applyProtection="1">
      <alignment horizontal="center" vertical="top" wrapText="1"/>
    </xf>
    <xf numFmtId="0" fontId="41" fillId="1" borderId="4" xfId="0" applyFont="1" applyFill="1" applyBorder="1" applyAlignment="1" applyProtection="1">
      <alignment horizontal="center" vertical="top" wrapText="1"/>
    </xf>
    <xf numFmtId="0" fontId="41" fillId="1" borderId="48" xfId="0" applyFont="1" applyFill="1" applyBorder="1" applyAlignment="1" applyProtection="1">
      <alignment horizontal="center" vertical="top" wrapText="1"/>
    </xf>
    <xf numFmtId="0" fontId="41" fillId="1" borderId="3" xfId="0" applyFont="1" applyFill="1" applyBorder="1" applyAlignment="1" applyProtection="1">
      <alignment horizontal="center" vertical="top" wrapText="1"/>
    </xf>
    <xf numFmtId="0" fontId="41" fillId="1" borderId="6" xfId="0" applyFont="1" applyFill="1" applyBorder="1" applyAlignment="1" applyProtection="1">
      <alignment horizontal="center" vertical="top" wrapText="1"/>
    </xf>
    <xf numFmtId="0" fontId="41" fillId="1" borderId="49" xfId="0" applyFont="1" applyFill="1" applyBorder="1" applyAlignment="1" applyProtection="1">
      <alignment horizontal="center" vertical="top" wrapText="1"/>
    </xf>
    <xf numFmtId="168" fontId="42" fillId="1" borderId="1" xfId="1" applyNumberFormat="1" applyFont="1" applyFill="1" applyBorder="1" applyAlignment="1" applyProtection="1">
      <alignment horizontal="center" vertical="center" wrapText="1"/>
    </xf>
    <xf numFmtId="1" fontId="41" fillId="1" borderId="1" xfId="1" applyNumberFormat="1" applyFont="1" applyFill="1" applyBorder="1" applyAlignment="1" applyProtection="1">
      <alignment horizontal="center" vertical="center" wrapText="1"/>
    </xf>
    <xf numFmtId="1" fontId="41" fillId="1" borderId="28" xfId="1" applyNumberFormat="1" applyFont="1" applyFill="1" applyBorder="1" applyAlignment="1" applyProtection="1">
      <alignment horizontal="center" vertical="center" wrapText="1"/>
    </xf>
    <xf numFmtId="1" fontId="54" fillId="0" borderId="0" xfId="1" applyNumberFormat="1" applyFont="1" applyFill="1" applyBorder="1" applyAlignment="1" applyProtection="1">
      <alignment horizontal="center"/>
      <protection hidden="1"/>
    </xf>
    <xf numFmtId="168" fontId="21" fillId="0" borderId="0" xfId="1" applyNumberFormat="1" applyFont="1" applyFill="1" applyBorder="1" applyAlignment="1" applyProtection="1">
      <alignment horizontal="center"/>
      <protection hidden="1"/>
    </xf>
    <xf numFmtId="168" fontId="35" fillId="0" borderId="0" xfId="1" applyNumberFormat="1" applyFont="1" applyFill="1" applyBorder="1" applyAlignment="1" applyProtection="1">
      <alignment horizontal="center" vertical="center" wrapText="1"/>
      <protection hidden="1"/>
    </xf>
    <xf numFmtId="1" fontId="3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55" fillId="0" borderId="0" xfId="0" applyFont="1" applyFill="1" applyBorder="1" applyAlignment="1" applyProtection="1">
      <alignment horizontal="center"/>
      <protection hidden="1"/>
    </xf>
    <xf numFmtId="0" fontId="65" fillId="0" borderId="0" xfId="0" applyFont="1" applyFill="1" applyBorder="1" applyAlignment="1" applyProtection="1">
      <alignment horizontal="center" vertical="top" wrapText="1"/>
      <protection hidden="1"/>
    </xf>
    <xf numFmtId="0" fontId="58" fillId="0" borderId="0" xfId="0" applyFont="1" applyFill="1" applyBorder="1" applyAlignment="1" applyProtection="1">
      <alignment horizontal="center" vertical="top" wrapText="1"/>
      <protection hidden="1"/>
    </xf>
    <xf numFmtId="0" fontId="35" fillId="0" borderId="0" xfId="0" applyFont="1" applyFill="1" applyBorder="1" applyAlignment="1" applyProtection="1">
      <alignment horizontal="left" vertical="top" wrapText="1"/>
      <protection hidden="1"/>
    </xf>
    <xf numFmtId="0" fontId="21" fillId="0" borderId="0" xfId="0" applyFont="1" applyFill="1" applyBorder="1" applyAlignment="1" applyProtection="1">
      <alignment horizontal="left"/>
      <protection hidden="1"/>
    </xf>
    <xf numFmtId="166" fontId="54" fillId="0" borderId="0" xfId="4" applyNumberFormat="1" applyFont="1" applyFill="1" applyBorder="1" applyAlignment="1" applyProtection="1">
      <alignment horizontal="left"/>
      <protection hidden="1"/>
    </xf>
    <xf numFmtId="165" fontId="21" fillId="0" borderId="0" xfId="1" applyNumberFormat="1" applyFont="1" applyFill="1" applyBorder="1" applyAlignment="1" applyProtection="1">
      <alignment horizontal="left"/>
      <protection hidden="1"/>
    </xf>
    <xf numFmtId="0" fontId="58" fillId="0" borderId="0" xfId="0" applyFont="1" applyFill="1" applyBorder="1" applyAlignment="1" applyProtection="1">
      <alignment horizontal="left" vertical="top" wrapText="1"/>
      <protection hidden="1"/>
    </xf>
    <xf numFmtId="165" fontId="56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2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6" fillId="0" borderId="0" xfId="2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Fill="1" applyBorder="1" applyAlignment="1" applyProtection="1">
      <alignment horizontal="center" vertical="top" wrapText="1"/>
      <protection hidden="1"/>
    </xf>
    <xf numFmtId="0" fontId="35" fillId="0" borderId="0" xfId="0" applyFont="1" applyFill="1" applyBorder="1" applyAlignment="1" applyProtection="1">
      <alignment vertical="top" wrapText="1"/>
      <protection hidden="1"/>
    </xf>
    <xf numFmtId="0" fontId="16" fillId="0" borderId="0" xfId="0" applyFont="1" applyFill="1" applyBorder="1" applyProtection="1">
      <protection hidden="1"/>
    </xf>
    <xf numFmtId="165" fontId="56" fillId="0" borderId="0" xfId="1" applyNumberFormat="1" applyFont="1" applyFill="1" applyBorder="1" applyAlignment="1" applyProtection="1">
      <alignment horizontal="center" wrapText="1"/>
      <protection hidden="1"/>
    </xf>
  </cellXfs>
  <cellStyles count="8">
    <cellStyle name="Hyperlink" xfId="2" builtinId="8"/>
    <cellStyle name="Komma" xfId="1" builtinId="3"/>
    <cellStyle name="Komma 2" xfId="3"/>
    <cellStyle name="Prozent" xfId="4" builtinId="5"/>
    <cellStyle name="Prozent 2" xfId="5"/>
    <cellStyle name="Prozent 2 2" xfId="6"/>
    <cellStyle name="Standard" xfId="0" builtinId="0"/>
    <cellStyle name="Standard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46863609262494E-2"/>
          <c:y val="2.7643992771100578E-2"/>
          <c:w val="0.90020161414249622"/>
          <c:h val="0.62862959496439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'(F3)Grafik shpenz. sipas funks.'!$D$3</c:f>
              <c:strCache>
                <c:ptCount val="1"/>
                <c:pt idx="0">
                  <c:v>2011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'(F3)Grafik shpenz. sipas funks.'!$C$6:$C$27</c:f>
              <c:strCache>
                <c:ptCount val="22"/>
                <c:pt idx="0">
                  <c:v> Administrata </c:v>
                </c:pt>
                <c:pt idx="1">
                  <c:v> Pastrimi dhe gjelbrimi </c:v>
                </c:pt>
                <c:pt idx="2">
                  <c:v> Ujësjellës Kanalizime </c:v>
                </c:pt>
                <c:pt idx="3">
                  <c:v> Mirëmbajtja e rrugëve  </c:v>
                </c:pt>
                <c:pt idx="4">
                  <c:v> Transporti publik </c:v>
                </c:pt>
                <c:pt idx="5">
                  <c:v> Zhvillimi i turizmit </c:v>
                </c:pt>
                <c:pt idx="6">
                  <c:v> Planifikimi urban  </c:v>
                </c:pt>
                <c:pt idx="7">
                  <c:v> Ndriçimi publik </c:v>
                </c:pt>
                <c:pt idx="8">
                  <c:v> Zhvillimi ekonomik </c:v>
                </c:pt>
                <c:pt idx="9">
                  <c:v> Shërbimi pyjor </c:v>
                </c:pt>
                <c:pt idx="10">
                  <c:v> Ambjenti </c:v>
                </c:pt>
                <c:pt idx="11">
                  <c:v> Sporti </c:v>
                </c:pt>
                <c:pt idx="12">
                  <c:v> Programe kulturore </c:v>
                </c:pt>
                <c:pt idx="13">
                  <c:v> Kujdesi social </c:v>
                </c:pt>
                <c:pt idx="14">
                  <c:v> Arsimi </c:v>
                </c:pt>
                <c:pt idx="15">
                  <c:v> Shëndetsia </c:v>
                </c:pt>
                <c:pt idx="16">
                  <c:v> Emergjencat civile </c:v>
                </c:pt>
                <c:pt idx="17">
                  <c:v> -   </c:v>
                </c:pt>
                <c:pt idx="18">
                  <c:v> -   </c:v>
                </c:pt>
                <c:pt idx="19">
                  <c:v> Shërbime të tjera publike  </c:v>
                </c:pt>
                <c:pt idx="20">
                  <c:v> Shërbimi borxhi afatshkurtër </c:v>
                </c:pt>
                <c:pt idx="21">
                  <c:v> Shërbimi borxhi afatgjatë </c:v>
                </c:pt>
              </c:strCache>
            </c:strRef>
          </c:cat>
          <c:val>
            <c:numRef>
              <c:f>'(F3)Grafik shpenz. sipas funks.'!$D$6:$D$27</c:f>
              <c:numCache>
                <c:formatCode>_ * #,##0_ ;_ * \-#,##0_ ;_ * "-"??_ ;_ @_ </c:formatCode>
                <c:ptCount val="22"/>
                <c:pt idx="0">
                  <c:v>15270</c:v>
                </c:pt>
                <c:pt idx="1">
                  <c:v>0</c:v>
                </c:pt>
                <c:pt idx="2">
                  <c:v>2731</c:v>
                </c:pt>
                <c:pt idx="3">
                  <c:v>1007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150</c:v>
                </c:pt>
                <c:pt idx="8">
                  <c:v>0</c:v>
                </c:pt>
                <c:pt idx="9">
                  <c:v>780</c:v>
                </c:pt>
                <c:pt idx="10">
                  <c:v>412</c:v>
                </c:pt>
                <c:pt idx="11">
                  <c:v>0</c:v>
                </c:pt>
                <c:pt idx="12">
                  <c:v>412</c:v>
                </c:pt>
                <c:pt idx="13">
                  <c:v>568</c:v>
                </c:pt>
                <c:pt idx="14">
                  <c:v>450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'(F3)Grafik shpenz. sipas funks.'!$E$3</c:f>
              <c:strCache>
                <c:ptCount val="1"/>
                <c:pt idx="0">
                  <c:v>2012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'(F3)Grafik shpenz. sipas funks.'!$C$6:$C$27</c:f>
              <c:strCache>
                <c:ptCount val="22"/>
                <c:pt idx="0">
                  <c:v> Administrata </c:v>
                </c:pt>
                <c:pt idx="1">
                  <c:v> Pastrimi dhe gjelbrimi </c:v>
                </c:pt>
                <c:pt idx="2">
                  <c:v> Ujësjellës Kanalizime </c:v>
                </c:pt>
                <c:pt idx="3">
                  <c:v> Mirëmbajtja e rrugëve  </c:v>
                </c:pt>
                <c:pt idx="4">
                  <c:v> Transporti publik </c:v>
                </c:pt>
                <c:pt idx="5">
                  <c:v> Zhvillimi i turizmit </c:v>
                </c:pt>
                <c:pt idx="6">
                  <c:v> Planifikimi urban  </c:v>
                </c:pt>
                <c:pt idx="7">
                  <c:v> Ndriçimi publik </c:v>
                </c:pt>
                <c:pt idx="8">
                  <c:v> Zhvillimi ekonomik </c:v>
                </c:pt>
                <c:pt idx="9">
                  <c:v> Shërbimi pyjor </c:v>
                </c:pt>
                <c:pt idx="10">
                  <c:v> Ambjenti </c:v>
                </c:pt>
                <c:pt idx="11">
                  <c:v> Sporti </c:v>
                </c:pt>
                <c:pt idx="12">
                  <c:v> Programe kulturore </c:v>
                </c:pt>
                <c:pt idx="13">
                  <c:v> Kujdesi social </c:v>
                </c:pt>
                <c:pt idx="14">
                  <c:v> Arsimi </c:v>
                </c:pt>
                <c:pt idx="15">
                  <c:v> Shëndetsia </c:v>
                </c:pt>
                <c:pt idx="16">
                  <c:v> Emergjencat civile </c:v>
                </c:pt>
                <c:pt idx="17">
                  <c:v> -   </c:v>
                </c:pt>
                <c:pt idx="18">
                  <c:v> -   </c:v>
                </c:pt>
                <c:pt idx="19">
                  <c:v> Shërbime të tjera publike  </c:v>
                </c:pt>
                <c:pt idx="20">
                  <c:v> Shërbimi borxhi afatshkurtër </c:v>
                </c:pt>
                <c:pt idx="21">
                  <c:v> Shërbimi borxhi afatgjatë </c:v>
                </c:pt>
              </c:strCache>
            </c:strRef>
          </c:cat>
          <c:val>
            <c:numRef>
              <c:f>'(F3)Grafik shpenz. sipas funks.'!$E$6:$E$27</c:f>
              <c:numCache>
                <c:formatCode>_ * #,##0_ ;_ * \-#,##0_ ;_ * "-"??_ ;_ @_ </c:formatCode>
                <c:ptCount val="22"/>
                <c:pt idx="0">
                  <c:v>10760</c:v>
                </c:pt>
                <c:pt idx="1">
                  <c:v>0</c:v>
                </c:pt>
                <c:pt idx="2">
                  <c:v>4582</c:v>
                </c:pt>
                <c:pt idx="3">
                  <c:v>7937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436</c:v>
                </c:pt>
                <c:pt idx="10">
                  <c:v>850</c:v>
                </c:pt>
                <c:pt idx="11">
                  <c:v>0</c:v>
                </c:pt>
                <c:pt idx="12">
                  <c:v>850</c:v>
                </c:pt>
                <c:pt idx="13">
                  <c:v>604</c:v>
                </c:pt>
                <c:pt idx="14">
                  <c:v>1075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5"/>
          <c:order val="2"/>
          <c:tx>
            <c:strRef>
              <c:f>'(F3)Grafik shpenz. sipas funks.'!$F$3:$F$3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'(F3)Grafik shpenz. sipas funks.'!$C$6:$C$27</c:f>
              <c:strCache>
                <c:ptCount val="22"/>
                <c:pt idx="0">
                  <c:v> Administrata </c:v>
                </c:pt>
                <c:pt idx="1">
                  <c:v> Pastrimi dhe gjelbrimi </c:v>
                </c:pt>
                <c:pt idx="2">
                  <c:v> Ujësjellës Kanalizime </c:v>
                </c:pt>
                <c:pt idx="3">
                  <c:v> Mirëmbajtja e rrugëve  </c:v>
                </c:pt>
                <c:pt idx="4">
                  <c:v> Transporti publik </c:v>
                </c:pt>
                <c:pt idx="5">
                  <c:v> Zhvillimi i turizmit </c:v>
                </c:pt>
                <c:pt idx="6">
                  <c:v> Planifikimi urban  </c:v>
                </c:pt>
                <c:pt idx="7">
                  <c:v> Ndriçimi publik </c:v>
                </c:pt>
                <c:pt idx="8">
                  <c:v> Zhvillimi ekonomik </c:v>
                </c:pt>
                <c:pt idx="9">
                  <c:v> Shërbimi pyjor </c:v>
                </c:pt>
                <c:pt idx="10">
                  <c:v> Ambjenti </c:v>
                </c:pt>
                <c:pt idx="11">
                  <c:v> Sporti </c:v>
                </c:pt>
                <c:pt idx="12">
                  <c:v> Programe kulturore </c:v>
                </c:pt>
                <c:pt idx="13">
                  <c:v> Kujdesi social </c:v>
                </c:pt>
                <c:pt idx="14">
                  <c:v> Arsimi </c:v>
                </c:pt>
                <c:pt idx="15">
                  <c:v> Shëndetsia </c:v>
                </c:pt>
                <c:pt idx="16">
                  <c:v> Emergjencat civile </c:v>
                </c:pt>
                <c:pt idx="17">
                  <c:v> -   </c:v>
                </c:pt>
                <c:pt idx="18">
                  <c:v> -   </c:v>
                </c:pt>
                <c:pt idx="19">
                  <c:v> Shërbime të tjera publike  </c:v>
                </c:pt>
                <c:pt idx="20">
                  <c:v> Shërbimi borxhi afatshkurtër </c:v>
                </c:pt>
                <c:pt idx="21">
                  <c:v> Shërbimi borxhi afatgjatë </c:v>
                </c:pt>
              </c:strCache>
            </c:strRef>
          </c:cat>
          <c:val>
            <c:numRef>
              <c:f>'(F3)Grafik shpenz. sipas funks.'!$F$6:$F$27</c:f>
              <c:numCache>
                <c:formatCode>_ * #,##0_ ;_ * \-#,##0_ ;_ * "-"??_ ;_ @_ </c:formatCode>
                <c:ptCount val="22"/>
                <c:pt idx="0">
                  <c:v>12310.674000000001</c:v>
                </c:pt>
                <c:pt idx="1">
                  <c:v>0</c:v>
                </c:pt>
                <c:pt idx="2">
                  <c:v>4011.2927999999997</c:v>
                </c:pt>
                <c:pt idx="3">
                  <c:v>3466.0940000000001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493.74</c:v>
                </c:pt>
                <c:pt idx="10">
                  <c:v>900.34359999999992</c:v>
                </c:pt>
                <c:pt idx="11">
                  <c:v>0</c:v>
                </c:pt>
                <c:pt idx="12">
                  <c:v>0</c:v>
                </c:pt>
                <c:pt idx="13">
                  <c:v>654.33600000000013</c:v>
                </c:pt>
                <c:pt idx="14">
                  <c:v>1098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9"/>
          <c:order val="3"/>
          <c:tx>
            <c:strRef>
              <c:f>'(F3)Grafik shpenz. sipas funks.'!$G$3:$G$3</c:f>
              <c:strCache>
                <c:ptCount val="1"/>
                <c:pt idx="0">
                  <c:v>2014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'(F3)Grafik shpenz. sipas funks.'!$C$6:$C$27</c:f>
              <c:strCache>
                <c:ptCount val="22"/>
                <c:pt idx="0">
                  <c:v> Administrata </c:v>
                </c:pt>
                <c:pt idx="1">
                  <c:v> Pastrimi dhe gjelbrimi </c:v>
                </c:pt>
                <c:pt idx="2">
                  <c:v> Ujësjellës Kanalizime </c:v>
                </c:pt>
                <c:pt idx="3">
                  <c:v> Mirëmbajtja e rrugëve  </c:v>
                </c:pt>
                <c:pt idx="4">
                  <c:v> Transporti publik </c:v>
                </c:pt>
                <c:pt idx="5">
                  <c:v> Zhvillimi i turizmit </c:v>
                </c:pt>
                <c:pt idx="6">
                  <c:v> Planifikimi urban  </c:v>
                </c:pt>
                <c:pt idx="7">
                  <c:v> Ndriçimi publik </c:v>
                </c:pt>
                <c:pt idx="8">
                  <c:v> Zhvillimi ekonomik </c:v>
                </c:pt>
                <c:pt idx="9">
                  <c:v> Shërbimi pyjor </c:v>
                </c:pt>
                <c:pt idx="10">
                  <c:v> Ambjenti </c:v>
                </c:pt>
                <c:pt idx="11">
                  <c:v> Sporti </c:v>
                </c:pt>
                <c:pt idx="12">
                  <c:v> Programe kulturore </c:v>
                </c:pt>
                <c:pt idx="13">
                  <c:v> Kujdesi social </c:v>
                </c:pt>
                <c:pt idx="14">
                  <c:v> Arsimi </c:v>
                </c:pt>
                <c:pt idx="15">
                  <c:v> Shëndetsia </c:v>
                </c:pt>
                <c:pt idx="16">
                  <c:v> Emergjencat civile </c:v>
                </c:pt>
                <c:pt idx="17">
                  <c:v> -   </c:v>
                </c:pt>
                <c:pt idx="18">
                  <c:v> -   </c:v>
                </c:pt>
                <c:pt idx="19">
                  <c:v> Shërbime të tjera publike  </c:v>
                </c:pt>
                <c:pt idx="20">
                  <c:v> Shërbimi borxhi afatshkurtër </c:v>
                </c:pt>
                <c:pt idx="21">
                  <c:v> Shërbimi borxhi afatgjatë </c:v>
                </c:pt>
              </c:strCache>
            </c:strRef>
          </c:cat>
          <c:val>
            <c:numRef>
              <c:f>'(F3)Grafik shpenz. sipas funks.'!$G$6:$G$27</c:f>
              <c:numCache>
                <c:formatCode>_ * #,##0_ ;_ * \-#,##0_ ;_ * "-"??_ ;_ @_ </c:formatCode>
                <c:ptCount val="22"/>
                <c:pt idx="0">
                  <c:v>13876.591732800001</c:v>
                </c:pt>
                <c:pt idx="1">
                  <c:v>0</c:v>
                </c:pt>
                <c:pt idx="2">
                  <c:v>4280.8516761599994</c:v>
                </c:pt>
                <c:pt idx="3">
                  <c:v>1587.4710519999999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513.98334</c:v>
                </c:pt>
                <c:pt idx="10">
                  <c:v>936.3573439999999</c:v>
                </c:pt>
                <c:pt idx="11">
                  <c:v>0</c:v>
                </c:pt>
                <c:pt idx="12">
                  <c:v>0</c:v>
                </c:pt>
                <c:pt idx="13">
                  <c:v>679.8551040000001</c:v>
                </c:pt>
                <c:pt idx="14">
                  <c:v>1141.92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3"/>
          <c:order val="4"/>
          <c:tx>
            <c:strRef>
              <c:f>'(F3)Grafik shpenz. sipas funks.'!$H$3:$H$3</c:f>
              <c:strCache>
                <c:ptCount val="1"/>
                <c:pt idx="0">
                  <c:v>2015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'(F3)Grafik shpenz. sipas funks.'!$C$6:$C$27</c:f>
              <c:strCache>
                <c:ptCount val="22"/>
                <c:pt idx="0">
                  <c:v> Administrata </c:v>
                </c:pt>
                <c:pt idx="1">
                  <c:v> Pastrimi dhe gjelbrimi </c:v>
                </c:pt>
                <c:pt idx="2">
                  <c:v> Ujësjellës Kanalizime </c:v>
                </c:pt>
                <c:pt idx="3">
                  <c:v> Mirëmbajtja e rrugëve  </c:v>
                </c:pt>
                <c:pt idx="4">
                  <c:v> Transporti publik </c:v>
                </c:pt>
                <c:pt idx="5">
                  <c:v> Zhvillimi i turizmit </c:v>
                </c:pt>
                <c:pt idx="6">
                  <c:v> Planifikimi urban  </c:v>
                </c:pt>
                <c:pt idx="7">
                  <c:v> Ndriçimi publik </c:v>
                </c:pt>
                <c:pt idx="8">
                  <c:v> Zhvillimi ekonomik </c:v>
                </c:pt>
                <c:pt idx="9">
                  <c:v> Shërbimi pyjor </c:v>
                </c:pt>
                <c:pt idx="10">
                  <c:v> Ambjenti </c:v>
                </c:pt>
                <c:pt idx="11">
                  <c:v> Sporti </c:v>
                </c:pt>
                <c:pt idx="12">
                  <c:v> Programe kulturore </c:v>
                </c:pt>
                <c:pt idx="13">
                  <c:v> Kujdesi social </c:v>
                </c:pt>
                <c:pt idx="14">
                  <c:v> Arsimi </c:v>
                </c:pt>
                <c:pt idx="15">
                  <c:v> Shëndetsia </c:v>
                </c:pt>
                <c:pt idx="16">
                  <c:v> Emergjencat civile </c:v>
                </c:pt>
                <c:pt idx="17">
                  <c:v> -   </c:v>
                </c:pt>
                <c:pt idx="18">
                  <c:v> -   </c:v>
                </c:pt>
                <c:pt idx="19">
                  <c:v> Shërbime të tjera publike  </c:v>
                </c:pt>
                <c:pt idx="20">
                  <c:v> Shërbimi borxhi afatshkurtër </c:v>
                </c:pt>
                <c:pt idx="21">
                  <c:v> Shërbimi borxhi afatgjatë </c:v>
                </c:pt>
              </c:strCache>
            </c:strRef>
          </c:cat>
          <c:val>
            <c:numRef>
              <c:f>'(F3)Grafik shpenz. sipas funks.'!$H$6:$H$27</c:f>
              <c:numCache>
                <c:formatCode>_ * #,##0_ ;_ * \-#,##0_ ;_ * "-"??_ ;_ @_ </c:formatCode>
                <c:ptCount val="22"/>
                <c:pt idx="0">
                  <c:v>14530.17920341488</c:v>
                </c:pt>
                <c:pt idx="1">
                  <c:v>0</c:v>
                </c:pt>
                <c:pt idx="2">
                  <c:v>4452.5138283740152</c:v>
                </c:pt>
                <c:pt idx="3">
                  <c:v>1647.794951976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535.05665693999993</c:v>
                </c:pt>
                <c:pt idx="10">
                  <c:v>973.81163775999994</c:v>
                </c:pt>
                <c:pt idx="11">
                  <c:v>0</c:v>
                </c:pt>
                <c:pt idx="12">
                  <c:v>0</c:v>
                </c:pt>
                <c:pt idx="13">
                  <c:v>707.04930816000012</c:v>
                </c:pt>
                <c:pt idx="14">
                  <c:v>1187.5968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31968"/>
        <c:axId val="186133504"/>
      </c:barChart>
      <c:catAx>
        <c:axId val="18613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de-CH"/>
            </a:pPr>
            <a:endParaRPr lang="de-DE"/>
          </a:p>
        </c:txPr>
        <c:crossAx val="186133504"/>
        <c:crosses val="autoZero"/>
        <c:auto val="1"/>
        <c:lblAlgn val="ctr"/>
        <c:lblOffset val="100"/>
        <c:noMultiLvlLbl val="0"/>
      </c:catAx>
      <c:valAx>
        <c:axId val="186133504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lang="de-CH"/>
            </a:pPr>
            <a:endParaRPr lang="de-DE"/>
          </a:p>
        </c:txPr>
        <c:crossAx val="18613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977597622090911"/>
          <c:y val="0.94463087248322175"/>
          <c:w val="0.30044859495898607"/>
          <c:h val="4.0268456375838917E-2"/>
        </c:manualLayout>
      </c:layout>
      <c:overlay val="0"/>
      <c:txPr>
        <a:bodyPr/>
        <a:lstStyle/>
        <a:p>
          <a:pPr>
            <a:defRPr lang="de-CH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44400548612844"/>
          <c:y val="8.6520460694900519E-2"/>
          <c:w val="0.72676789103604755"/>
          <c:h val="0.906316082186850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'(F5) Grafik shpenz.sipas funks.'!$D$3:$D$4</c:f>
              <c:strCache>
                <c:ptCount val="1"/>
                <c:pt idx="0">
                  <c:v>2011   PARASHIKIMI I SHPENZIMEVE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funks.'!$D$5:$D$26</c:f>
              <c:numCache>
                <c:formatCode>_ * #,##0_ ;_ * \-#,##0_ ;_ * "-"??_ ;_ @_ </c:formatCode>
                <c:ptCount val="22"/>
                <c:pt idx="0">
                  <c:v>3964.6740000000009</c:v>
                </c:pt>
                <c:pt idx="1">
                  <c:v>0</c:v>
                </c:pt>
                <c:pt idx="2">
                  <c:v>1800.2927999999997</c:v>
                </c:pt>
                <c:pt idx="3">
                  <c:v>1031.0940000000001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-0.25999999999999091</c:v>
                </c:pt>
                <c:pt idx="10">
                  <c:v>0.34359999999992397</c:v>
                </c:pt>
                <c:pt idx="11">
                  <c:v>0</c:v>
                </c:pt>
                <c:pt idx="12">
                  <c:v>0</c:v>
                </c:pt>
                <c:pt idx="13">
                  <c:v>0.33600000000012642</c:v>
                </c:pt>
                <c:pt idx="14">
                  <c:v>500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1"/>
          <c:tx>
            <c:strRef>
              <c:f>'(F5) Grafik shpenz.sipas funks.'!$E$3:$E$4</c:f>
              <c:strCache>
                <c:ptCount val="1"/>
                <c:pt idx="0">
                  <c:v>2011   PARASHIKIMI I TE ARDHURAVE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funks.'!$E$5:$E$26</c:f>
              <c:numCache>
                <c:formatCode>_ * #,##0_ ;_ * \-#,##0_ ;_ * "-"??_ ;_ @_ </c:formatCode>
                <c:ptCount val="22"/>
                <c:pt idx="0">
                  <c:v>4907</c:v>
                </c:pt>
                <c:pt idx="1">
                  <c:v>0</c:v>
                </c:pt>
                <c:pt idx="2">
                  <c:v>1122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3"/>
          <c:order val="2"/>
          <c:tx>
            <c:strRef>
              <c:f>'(F5) Grafik shpenz.sipas funks.'!$F$3:$F$4</c:f>
              <c:strCache>
                <c:ptCount val="1"/>
                <c:pt idx="0">
                  <c:v>2011  PARASHIKIMI I TË ARDHURAVE NGA TARIFAT </c:v>
                </c:pt>
              </c:strCache>
            </c:strRef>
          </c:tx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funks.'!$F$5:$F$26</c:f>
            </c:numRef>
          </c:val>
        </c:ser>
        <c:ser>
          <c:idx val="4"/>
          <c:order val="3"/>
          <c:tx>
            <c:strRef>
              <c:f>'(F5) Grafik shpenz.sipas funks.'!$G$3:$G$4</c:f>
              <c:strCache>
                <c:ptCount val="1"/>
                <c:pt idx="0">
                  <c:v>2011  PARASHIKIMI I TË ARDHURAVE ME DESTINACION  </c:v>
                </c:pt>
              </c:strCache>
            </c:strRef>
          </c:tx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funks.'!$G$5:$G$26</c:f>
            </c:numRef>
          </c:val>
        </c:ser>
        <c:ser>
          <c:idx val="5"/>
          <c:order val="4"/>
          <c:tx>
            <c:strRef>
              <c:f>'(F5) Grafik shpenz.sipas funks.'!$H$3:$H$4</c:f>
              <c:strCache>
                <c:ptCount val="1"/>
                <c:pt idx="0">
                  <c:v>2011   SHUMA NETO E KËRKUAR  </c:v>
                </c:pt>
              </c:strCache>
            </c:strRef>
          </c:tx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funks.'!$H$5:$H$26</c:f>
            </c:numRef>
          </c:val>
        </c:ser>
        <c:ser>
          <c:idx val="7"/>
          <c:order val="5"/>
          <c:tx>
            <c:strRef>
              <c:f>'(F5) Grafik shpenz.sipas funks.'!$I$3:$I$4</c:f>
              <c:strCache>
                <c:ptCount val="1"/>
                <c:pt idx="0">
                  <c:v>2012   PARASHIKIMI I SHPENZIMEVE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funks.'!$I$5:$I$26</c:f>
              <c:numCache>
                <c:formatCode>_ * #,##0_ ;_ * \-#,##0_ ;_ * "-"??_ ;_ @_ </c:formatCode>
                <c:ptCount val="22"/>
                <c:pt idx="0">
                  <c:v>971</c:v>
                </c:pt>
                <c:pt idx="1">
                  <c:v>0</c:v>
                </c:pt>
                <c:pt idx="2">
                  <c:v>0</c:v>
                </c:pt>
                <c:pt idx="3">
                  <c:v>1941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8"/>
          <c:order val="6"/>
          <c:tx>
            <c:strRef>
              <c:f>'(F5) Grafik shpenz.sipas funks.'!$J$3:$J$4</c:f>
              <c:strCache>
                <c:ptCount val="1"/>
                <c:pt idx="0">
                  <c:v>2012   PARASHIKIMI I TE ARDHURAVE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funks.'!$J$5:$J$26</c:f>
              <c:numCache>
                <c:formatCode>_ * #,##0_ ;_ * \-#,##0_ ;_ * "-"??_ ;_ @_ </c:formatCode>
                <c:ptCount val="22"/>
                <c:pt idx="0">
                  <c:v>6795</c:v>
                </c:pt>
                <c:pt idx="1">
                  <c:v>300</c:v>
                </c:pt>
                <c:pt idx="2">
                  <c:v>1200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9"/>
          <c:order val="7"/>
          <c:tx>
            <c:strRef>
              <c:f>'(F5) Grafik shpenz.sipas funks.'!$K$3:$K$4</c:f>
              <c:strCache>
                <c:ptCount val="1"/>
                <c:pt idx="0">
                  <c:v>2012  PARASHIKIMI I TË ARDHURAVE NGA TARIFAT </c:v>
                </c:pt>
              </c:strCache>
            </c:strRef>
          </c:tx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funks.'!$K$5:$K$26</c:f>
            </c:numRef>
          </c:val>
        </c:ser>
        <c:ser>
          <c:idx val="10"/>
          <c:order val="8"/>
          <c:tx>
            <c:strRef>
              <c:f>'(F5) Grafik shpenz.sipas funks.'!$L$3:$L$4</c:f>
              <c:strCache>
                <c:ptCount val="1"/>
                <c:pt idx="0">
                  <c:v>2012  PARASHIKIMI I TË ARDHURAVE ME DESTINACION  </c:v>
                </c:pt>
              </c:strCache>
            </c:strRef>
          </c:tx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funks.'!$L$5:$L$26</c:f>
            </c:numRef>
          </c:val>
        </c:ser>
        <c:ser>
          <c:idx val="12"/>
          <c:order val="9"/>
          <c:tx>
            <c:strRef>
              <c:f>'(F5) Grafik shpenz.sipas funks.'!$M$3:$M$4</c:f>
              <c:strCache>
                <c:ptCount val="1"/>
                <c:pt idx="0">
                  <c:v>2012   SHUMA NETO E KËRKUAR  </c:v>
                </c:pt>
              </c:strCache>
            </c:strRef>
          </c:tx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funks.'!$M$5:$M$26</c:f>
            </c:numRef>
          </c:val>
        </c:ser>
        <c:ser>
          <c:idx val="13"/>
          <c:order val="10"/>
          <c:tx>
            <c:strRef>
              <c:f>'(F5) Grafik shpenz.sipas funks.'!$N$3:$N$4</c:f>
              <c:strCache>
                <c:ptCount val="1"/>
                <c:pt idx="0">
                  <c:v>2013   PARASHIKIMI I SHPENZIMEVE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funks.'!$N$5:$N$26</c:f>
              <c:numCache>
                <c:formatCode>_ * #,##0_ ;_ * \-#,##0_ ;_ * "-"??_ ;_ @_ </c:formatCode>
                <c:ptCount val="22"/>
                <c:pt idx="0">
                  <c:v>12310.674000000001</c:v>
                </c:pt>
                <c:pt idx="1">
                  <c:v>0</c:v>
                </c:pt>
                <c:pt idx="2">
                  <c:v>4011.2927999999997</c:v>
                </c:pt>
                <c:pt idx="3">
                  <c:v>3466.0940000000001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493.74</c:v>
                </c:pt>
                <c:pt idx="10">
                  <c:v>900.34359999999992</c:v>
                </c:pt>
                <c:pt idx="11">
                  <c:v>0</c:v>
                </c:pt>
                <c:pt idx="12">
                  <c:v>0</c:v>
                </c:pt>
                <c:pt idx="13">
                  <c:v>654.33600000000013</c:v>
                </c:pt>
                <c:pt idx="14">
                  <c:v>1098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4"/>
          <c:order val="11"/>
          <c:tx>
            <c:strRef>
              <c:f>'(F5) Grafik shpenz.sipas funks.'!$O$3:$O$4</c:f>
              <c:strCache>
                <c:ptCount val="1"/>
                <c:pt idx="0">
                  <c:v>2013   PARASHIKIMI I TE ARDHURAVE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funks.'!$O$5:$O$26</c:f>
              <c:numCache>
                <c:formatCode>_ * #,##0_ ;_ * \-#,##0_ ;_ * "-"??_ ;_ @_ </c:formatCode>
                <c:ptCount val="22"/>
                <c:pt idx="0">
                  <c:v>1004.3000000000001</c:v>
                </c:pt>
                <c:pt idx="1">
                  <c:v>800</c:v>
                </c:pt>
                <c:pt idx="2">
                  <c:v>1800.81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5"/>
          <c:order val="12"/>
          <c:tx>
            <c:strRef>
              <c:f>'(F5) Grafik shpenz.sipas funks.'!$P$3:$P$4</c:f>
              <c:strCache>
                <c:ptCount val="1"/>
                <c:pt idx="0">
                  <c:v>2013   PARASHIKIMI I TË ARDHURAVE NGA TARIFAT  </c:v>
                </c:pt>
              </c:strCache>
            </c:strRef>
          </c:tx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funks.'!$P$5:$P$26</c:f>
            </c:numRef>
          </c:val>
        </c:ser>
        <c:ser>
          <c:idx val="17"/>
          <c:order val="13"/>
          <c:tx>
            <c:strRef>
              <c:f>'(F5) Grafik shpenz.sipas funks.'!$Q$3:$Q$4</c:f>
              <c:strCache>
                <c:ptCount val="1"/>
                <c:pt idx="0">
                  <c:v>2013   PARASHIKIMI I TË ARDHURAVE ME DESTINACION   </c:v>
                </c:pt>
              </c:strCache>
            </c:strRef>
          </c:tx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funks.'!$Q$5:$Q$26</c:f>
            </c:numRef>
          </c:val>
        </c:ser>
        <c:ser>
          <c:idx val="18"/>
          <c:order val="14"/>
          <c:tx>
            <c:strRef>
              <c:f>'(F5) Grafik shpenz.sipas funks.'!$R$3:$R$4</c:f>
              <c:strCache>
                <c:ptCount val="1"/>
                <c:pt idx="0">
                  <c:v>2013   SHUMA NETO E KËRKUAR  </c:v>
                </c:pt>
              </c:strCache>
            </c:strRef>
          </c:tx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funks.'!$R$5:$R$26</c:f>
            </c:numRef>
          </c:val>
        </c:ser>
        <c:ser>
          <c:idx val="19"/>
          <c:order val="15"/>
          <c:tx>
            <c:strRef>
              <c:f>'(F5) Grafik shpenz.sipas funks.'!$S$3:$S$4</c:f>
              <c:strCache>
                <c:ptCount val="1"/>
                <c:pt idx="0">
                  <c:v>2014   PARASHIKIMI I SHPENZIMEVE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funks.'!$S$5:$S$26</c:f>
              <c:numCache>
                <c:formatCode>_ * #,##0_ ;_ * \-#,##0_ ;_ * "-"??_ ;_ @_ </c:formatCode>
                <c:ptCount val="22"/>
                <c:pt idx="0">
                  <c:v>13876.591732800001</c:v>
                </c:pt>
                <c:pt idx="1">
                  <c:v>0</c:v>
                </c:pt>
                <c:pt idx="2">
                  <c:v>4280.8516761599994</c:v>
                </c:pt>
                <c:pt idx="3">
                  <c:v>1587.4710519999999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513.98334</c:v>
                </c:pt>
                <c:pt idx="10">
                  <c:v>936.3573439999999</c:v>
                </c:pt>
                <c:pt idx="11">
                  <c:v>0</c:v>
                </c:pt>
                <c:pt idx="12">
                  <c:v>0</c:v>
                </c:pt>
                <c:pt idx="13">
                  <c:v>679.8551040000001</c:v>
                </c:pt>
                <c:pt idx="14">
                  <c:v>1141.92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0"/>
          <c:order val="16"/>
          <c:tx>
            <c:strRef>
              <c:f>'(F5) Grafik shpenz.sipas funks.'!$T$3:$T$4</c:f>
              <c:strCache>
                <c:ptCount val="1"/>
                <c:pt idx="0">
                  <c:v>2014   PARASHIKIMI I TE ARDHURAVE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funks.'!$T$5:$T$26</c:f>
              <c:numCache>
                <c:formatCode>_ * #,##0_ ;_ * \-#,##0_ ;_ * "-"??_ ;_ @_ </c:formatCode>
                <c:ptCount val="22"/>
                <c:pt idx="0">
                  <c:v>1004.3000000000001</c:v>
                </c:pt>
                <c:pt idx="1">
                  <c:v>800</c:v>
                </c:pt>
                <c:pt idx="2">
                  <c:v>2000.6999099999998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2"/>
          <c:order val="17"/>
          <c:tx>
            <c:strRef>
              <c:f>'(F5) Grafik shpenz.sipas funks.'!$U$3:$U$4</c:f>
              <c:strCache>
                <c:ptCount val="1"/>
                <c:pt idx="0">
                  <c:v>2014   PARASHIKIMI I TË ARDHURAVE NGA TARIFAT  </c:v>
                </c:pt>
              </c:strCache>
            </c:strRef>
          </c:tx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funks.'!$U$5:$U$26</c:f>
            </c:numRef>
          </c:val>
        </c:ser>
        <c:ser>
          <c:idx val="23"/>
          <c:order val="18"/>
          <c:tx>
            <c:strRef>
              <c:f>'(F5) Grafik shpenz.sipas funks.'!$V$3:$V$4</c:f>
              <c:strCache>
                <c:ptCount val="1"/>
                <c:pt idx="0">
                  <c:v>2014   PARASHIKIMI I TË ARDHURAVE ME DESTINACION   </c:v>
                </c:pt>
              </c:strCache>
            </c:strRef>
          </c:tx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funks.'!$V$5:$V$26</c:f>
            </c:numRef>
          </c:val>
        </c:ser>
        <c:ser>
          <c:idx val="24"/>
          <c:order val="19"/>
          <c:tx>
            <c:strRef>
              <c:f>'(F5) Grafik shpenz.sipas funks.'!$W$3:$W$4</c:f>
              <c:strCache>
                <c:ptCount val="1"/>
                <c:pt idx="0">
                  <c:v>2014   SHUMA NETO E KËRKUAR  </c:v>
                </c:pt>
              </c:strCache>
            </c:strRef>
          </c:tx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funks.'!$W$5:$W$26</c:f>
            </c:numRef>
          </c:val>
        </c:ser>
        <c:ser>
          <c:idx val="1"/>
          <c:order val="20"/>
          <c:tx>
            <c:strRef>
              <c:f>'(F5) Grafik shpenz.sipas funks.'!$X$3:$X$4</c:f>
              <c:strCache>
                <c:ptCount val="1"/>
                <c:pt idx="0">
                  <c:v>2015   PARASHIKIMI I SHPENZIMEVE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funks.'!$X$5:$X$26</c:f>
              <c:numCache>
                <c:formatCode>_ * #,##0_ ;_ * \-#,##0_ ;_ * "-"??_ ;_ @_ </c:formatCode>
                <c:ptCount val="22"/>
                <c:pt idx="0">
                  <c:v>14530.17920341488</c:v>
                </c:pt>
                <c:pt idx="1">
                  <c:v>0</c:v>
                </c:pt>
                <c:pt idx="2">
                  <c:v>4452.5138283740152</c:v>
                </c:pt>
                <c:pt idx="3">
                  <c:v>1647.794951976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535.05665693999993</c:v>
                </c:pt>
                <c:pt idx="10">
                  <c:v>973.81163775999994</c:v>
                </c:pt>
                <c:pt idx="11">
                  <c:v>0</c:v>
                </c:pt>
                <c:pt idx="12">
                  <c:v>0</c:v>
                </c:pt>
                <c:pt idx="13">
                  <c:v>707.04930816000012</c:v>
                </c:pt>
                <c:pt idx="14">
                  <c:v>1187.5968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6"/>
          <c:order val="21"/>
          <c:tx>
            <c:strRef>
              <c:f>'(F5) Grafik shpenz.sipas funks.'!$Y$3:$Y$4</c:f>
              <c:strCache>
                <c:ptCount val="1"/>
                <c:pt idx="0">
                  <c:v>2015   PARASHIKIMI I TE ARDHURAVE 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funks.'!$Y$5:$Y$26</c:f>
              <c:numCache>
                <c:formatCode>_ * #,##0_ ;_ * \-#,##0_ ;_ * "-"??_ ;_ @_ </c:formatCode>
                <c:ptCount val="22"/>
                <c:pt idx="0">
                  <c:v>1004.3000000000001</c:v>
                </c:pt>
                <c:pt idx="1">
                  <c:v>800</c:v>
                </c:pt>
                <c:pt idx="2">
                  <c:v>2000.6999099999998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1"/>
          <c:order val="22"/>
          <c:tx>
            <c:strRef>
              <c:f>'(F5) Grafik shpenz.sipas funks.'!$Z$3:$Z$4</c:f>
              <c:strCache>
                <c:ptCount val="1"/>
                <c:pt idx="0">
                  <c:v>2015   PARASHIKIMI I TË ARDHURAVE NGA TARIFAT  </c:v>
                </c:pt>
              </c:strCache>
            </c:strRef>
          </c:tx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funks.'!$Z$5:$Z$26</c:f>
            </c:numRef>
          </c:val>
        </c:ser>
        <c:ser>
          <c:idx val="16"/>
          <c:order val="23"/>
          <c:tx>
            <c:strRef>
              <c:f>'(F5) Grafik shpenz.sipas funks.'!$AA$3:$AA$4</c:f>
              <c:strCache>
                <c:ptCount val="1"/>
                <c:pt idx="0">
                  <c:v>2015   PARASHIKIMI I TË ARDHURAVE ME DESTINACION   </c:v>
                </c:pt>
              </c:strCache>
            </c:strRef>
          </c:tx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funks.'!$AA$5:$AA$26</c:f>
            </c:numRef>
          </c:val>
        </c:ser>
        <c:ser>
          <c:idx val="21"/>
          <c:order val="24"/>
          <c:tx>
            <c:strRef>
              <c:f>'(F5) Grafik shpenz.sipas funks.'!$AB$3:$AB$4</c:f>
              <c:strCache>
                <c:ptCount val="1"/>
                <c:pt idx="0">
                  <c:v>2015   SHUMA NETO E KËRKUAR  </c:v>
                </c:pt>
              </c:strCache>
            </c:strRef>
          </c:tx>
          <c:invertIfNegative val="0"/>
          <c:cat>
            <c:multiLvlStrRef>
              <c:f>'(F5) Grafik shpenz.sipas funks.'!$B$5:$C$26</c:f>
              <c:multiLvlStrCache>
                <c:ptCount val="22"/>
                <c:lvl>
                  <c:pt idx="0">
                    <c:v> Administrata </c:v>
                  </c:pt>
                  <c:pt idx="1">
                    <c:v> Pastrimi dhe gjelbrimi </c:v>
                  </c:pt>
                  <c:pt idx="2">
                    <c:v> Ujësjellës Kanalizime </c:v>
                  </c:pt>
                  <c:pt idx="3">
                    <c:v> Mirëmbajtja e rrugëve  </c:v>
                  </c:pt>
                  <c:pt idx="4">
                    <c:v> Transporti publik </c:v>
                  </c:pt>
                  <c:pt idx="5">
                    <c:v> Zhvillimi i turizmit </c:v>
                  </c:pt>
                  <c:pt idx="6">
                    <c:v> Planifikimi urban  </c:v>
                  </c:pt>
                  <c:pt idx="7">
                    <c:v> Ndriçimi publik </c:v>
                  </c:pt>
                  <c:pt idx="8">
                    <c:v> Zhvillimi ekonomik </c:v>
                  </c:pt>
                  <c:pt idx="9">
                    <c:v> Shërbimi pyjor </c:v>
                  </c:pt>
                  <c:pt idx="10">
                    <c:v> Ambjenti </c:v>
                  </c:pt>
                  <c:pt idx="11">
                    <c:v> Sporti </c:v>
                  </c:pt>
                  <c:pt idx="12">
                    <c:v> Programe kulturore </c:v>
                  </c:pt>
                  <c:pt idx="13">
                    <c:v> Kujdesi social </c:v>
                  </c:pt>
                  <c:pt idx="14">
                    <c:v> Arsimi </c:v>
                  </c:pt>
                  <c:pt idx="15">
                    <c:v> Shëndetsia </c:v>
                  </c:pt>
                  <c:pt idx="16">
                    <c:v> Emergjencat civile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Shërbime të tjera publike  </c:v>
                  </c:pt>
                  <c:pt idx="20">
                    <c:v> Shërbimi borxhi afatshkurtër </c:v>
                  </c:pt>
                  <c:pt idx="21">
                    <c:v> Shërbimi borxhi afatgjatë </c:v>
                  </c:pt>
                </c:lvl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  <c:pt idx="4">
                    <c:v>F5</c:v>
                  </c:pt>
                  <c:pt idx="5">
                    <c:v>F6</c:v>
                  </c:pt>
                  <c:pt idx="6">
                    <c:v>F7</c:v>
                  </c:pt>
                  <c:pt idx="7">
                    <c:v>F8</c:v>
                  </c:pt>
                  <c:pt idx="8">
                    <c:v>F9</c:v>
                  </c:pt>
                  <c:pt idx="9">
                    <c:v>F10</c:v>
                  </c:pt>
                  <c:pt idx="10">
                    <c:v>F11</c:v>
                  </c:pt>
                  <c:pt idx="11">
                    <c:v>F12</c:v>
                  </c:pt>
                  <c:pt idx="12">
                    <c:v>F13</c:v>
                  </c:pt>
                  <c:pt idx="13">
                    <c:v>F14</c:v>
                  </c:pt>
                  <c:pt idx="14">
                    <c:v>F15</c:v>
                  </c:pt>
                  <c:pt idx="15">
                    <c:v>F16</c:v>
                  </c:pt>
                  <c:pt idx="16">
                    <c:v>F17</c:v>
                  </c:pt>
                  <c:pt idx="17">
                    <c:v>F18</c:v>
                  </c:pt>
                  <c:pt idx="18">
                    <c:v>F19</c:v>
                  </c:pt>
                  <c:pt idx="19">
                    <c:v>F20</c:v>
                  </c:pt>
                  <c:pt idx="20">
                    <c:v>F21</c:v>
                  </c:pt>
                  <c:pt idx="21">
                    <c:v>F22</c:v>
                  </c:pt>
                </c:lvl>
              </c:multiLvlStrCache>
            </c:multiLvlStrRef>
          </c:cat>
          <c:val>
            <c:numRef>
              <c:f>'(F5) Grafik shpenz.sipas funks.'!$AB$5:$AB$26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4"/>
        <c:overlap val="-26"/>
        <c:axId val="204563200"/>
        <c:axId val="204564736"/>
      </c:barChart>
      <c:catAx>
        <c:axId val="204563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de-CH"/>
            </a:pPr>
            <a:endParaRPr lang="de-DE"/>
          </a:p>
        </c:txPr>
        <c:crossAx val="204564736"/>
        <c:crosses val="autoZero"/>
        <c:auto val="0"/>
        <c:lblAlgn val="ctr"/>
        <c:lblOffset val="500"/>
        <c:noMultiLvlLbl val="0"/>
      </c:catAx>
      <c:valAx>
        <c:axId val="204564736"/>
        <c:scaling>
          <c:orientation val="minMax"/>
          <c:min val="0"/>
        </c:scaling>
        <c:delete val="0"/>
        <c:axPos val="t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de-CH"/>
            </a:pPr>
            <a:endParaRPr lang="de-DE"/>
          </a:p>
        </c:txPr>
        <c:crossAx val="204563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822077983495312"/>
          <c:y val="0.88345011599918166"/>
          <c:w val="0.5952627036485304"/>
          <c:h val="0.10175465771696569"/>
        </c:manualLayout>
      </c:layout>
      <c:overlay val="1"/>
      <c:txPr>
        <a:bodyPr/>
        <a:lstStyle/>
        <a:p>
          <a:pPr>
            <a:defRPr lang="de-CH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83359497645223E-2"/>
          <c:y val="1.1937059142702121E-2"/>
          <c:w val="0.90423861852433285"/>
          <c:h val="0.73684210526315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'(F7)Graf.shpenz. sipas progr'!$F$3</c:f>
              <c:strCache>
                <c:ptCount val="1"/>
                <c:pt idx="0">
                  <c:v>2011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'(F7)Graf.shpenz. sipas progr'!$C$4:$D$19</c:f>
              <c:multiLvlStrCache>
                <c:ptCount val="15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</c:lvl>
              </c:multiLvlStrCache>
            </c:multiLvlStrRef>
          </c:cat>
          <c:val>
            <c:numRef>
              <c:f>'(F7)Graf.shpenz. sipas progr'!$F$4:$F$19</c:f>
              <c:numCache>
                <c:formatCode>_ * #,##0_ ;_ * \-#,##0_ ;_ * "-"??_ ;_ @_ </c:formatCode>
                <c:ptCount val="15"/>
                <c:pt idx="0">
                  <c:v>412</c:v>
                </c:pt>
                <c:pt idx="1">
                  <c:v>2731</c:v>
                </c:pt>
                <c:pt idx="2">
                  <c:v>1157</c:v>
                </c:pt>
                <c:pt idx="3">
                  <c:v>1018</c:v>
                </c:pt>
                <c:pt idx="4">
                  <c:v>1192</c:v>
                </c:pt>
                <c:pt idx="5">
                  <c:v>0</c:v>
                </c:pt>
                <c:pt idx="6">
                  <c:v>0</c:v>
                </c:pt>
                <c:pt idx="7">
                  <c:v>15270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'(F7)Graf.shpenz. sipas progr'!$G$3</c:f>
              <c:strCache>
                <c:ptCount val="1"/>
                <c:pt idx="0">
                  <c:v>2012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multiLvlStrRef>
              <c:f>'(F7)Graf.shpenz. sipas progr'!$C$4:$D$19</c:f>
              <c:multiLvlStrCache>
                <c:ptCount val="15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</c:lvl>
              </c:multiLvlStrCache>
            </c:multiLvlStrRef>
          </c:cat>
          <c:val>
            <c:numRef>
              <c:f>'(F7)Graf.shpenz. sipas progr'!$G$4:$G$19</c:f>
              <c:numCache>
                <c:formatCode>_ * #,##0_ ;_ * \-#,##0_ ;_ * "-"??_ ;_ @_ </c:formatCode>
                <c:ptCount val="15"/>
                <c:pt idx="0">
                  <c:v>850</c:v>
                </c:pt>
                <c:pt idx="1">
                  <c:v>4582</c:v>
                </c:pt>
                <c:pt idx="2">
                  <c:v>7937</c:v>
                </c:pt>
                <c:pt idx="3">
                  <c:v>1679</c:v>
                </c:pt>
                <c:pt idx="4">
                  <c:v>1286</c:v>
                </c:pt>
                <c:pt idx="5">
                  <c:v>0</c:v>
                </c:pt>
                <c:pt idx="6">
                  <c:v>0</c:v>
                </c:pt>
                <c:pt idx="7">
                  <c:v>10760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strRef>
              <c:f>'(F7)Graf.shpenz. sipas progr'!$H$3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multiLvlStrRef>
              <c:f>'(F7)Graf.shpenz. sipas progr'!$C$4:$D$19</c:f>
              <c:multiLvlStrCache>
                <c:ptCount val="15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</c:lvl>
              </c:multiLvlStrCache>
            </c:multiLvlStrRef>
          </c:cat>
          <c:val>
            <c:numRef>
              <c:f>'(F7)Graf.shpenz. sipas progr'!$H$4:$H$19</c:f>
            </c:numRef>
          </c:val>
        </c:ser>
        <c:ser>
          <c:idx val="3"/>
          <c:order val="3"/>
          <c:tx>
            <c:strRef>
              <c:f>'(F7)Graf.shpenz. sipas progr'!$I$3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'(F7)Graf.shpenz. sipas progr'!$C$4:$D$19</c:f>
              <c:multiLvlStrCache>
                <c:ptCount val="15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</c:lvl>
              </c:multiLvlStrCache>
            </c:multiLvlStrRef>
          </c:cat>
          <c:val>
            <c:numRef>
              <c:f>'(F7)Graf.shpenz. sipas progr'!$I$4:$I$19</c:f>
            </c:numRef>
          </c:val>
        </c:ser>
        <c:ser>
          <c:idx val="4"/>
          <c:order val="4"/>
          <c:tx>
            <c:strRef>
              <c:f>'(F7)Graf.shpenz. sipas progr'!$J$3</c:f>
              <c:strCache>
                <c:ptCount val="1"/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multiLvlStrRef>
              <c:f>'(F7)Graf.shpenz. sipas progr'!$C$4:$D$19</c:f>
              <c:multiLvlStrCache>
                <c:ptCount val="15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</c:lvl>
              </c:multiLvlStrCache>
            </c:multiLvlStrRef>
          </c:cat>
          <c:val>
            <c:numRef>
              <c:f>'(F7)Graf.shpenz. sipas progr'!$J$4:$J$19</c:f>
            </c:numRef>
          </c:val>
        </c:ser>
        <c:ser>
          <c:idx val="5"/>
          <c:order val="5"/>
          <c:tx>
            <c:strRef>
              <c:f>'(F7)Graf.shpenz. sipas progr'!$H$3:$K$3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multiLvlStrRef>
              <c:f>'(F7)Graf.shpenz. sipas progr'!$C$4:$D$19</c:f>
              <c:multiLvlStrCache>
                <c:ptCount val="15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</c:lvl>
              </c:multiLvlStrCache>
            </c:multiLvlStrRef>
          </c:cat>
          <c:val>
            <c:numRef>
              <c:f>'(F7)Graf.shpenz. sipas progr'!$K$4:$K$19</c:f>
              <c:numCache>
                <c:formatCode>_ * #,##0_ ;_ * \-#,##0_ ;_ * "-"??_ ;_ @_ </c:formatCode>
                <c:ptCount val="15"/>
                <c:pt idx="0">
                  <c:v>0</c:v>
                </c:pt>
                <c:pt idx="1">
                  <c:v>4011.2927999999997</c:v>
                </c:pt>
                <c:pt idx="2">
                  <c:v>3466.0940000000001</c:v>
                </c:pt>
                <c:pt idx="3">
                  <c:v>1752.3360000000002</c:v>
                </c:pt>
                <c:pt idx="4">
                  <c:v>1394.0835999999999</c:v>
                </c:pt>
                <c:pt idx="5">
                  <c:v>0</c:v>
                </c:pt>
                <c:pt idx="6">
                  <c:v>0</c:v>
                </c:pt>
                <c:pt idx="7">
                  <c:v>12310.674000000001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6"/>
          <c:order val="6"/>
          <c:tx>
            <c:strRef>
              <c:f>'(F7)Graf.shpenz. sipas progr'!$L$3</c:f>
              <c:strCache>
                <c:ptCount val="1"/>
                <c:pt idx="0">
                  <c:v>2014 </c:v>
                </c:pt>
              </c:strCache>
            </c:strRef>
          </c:tx>
          <c:invertIfNegative val="0"/>
          <c:cat>
            <c:multiLvlStrRef>
              <c:f>'(F7)Graf.shpenz. sipas progr'!$C$4:$D$19</c:f>
              <c:multiLvlStrCache>
                <c:ptCount val="15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</c:lvl>
              </c:multiLvlStrCache>
            </c:multiLvlStrRef>
          </c:cat>
          <c:val>
            <c:numRef>
              <c:f>'(F7)Graf.shpenz. sipas progr'!$L$4:$L$19</c:f>
            </c:numRef>
          </c:val>
        </c:ser>
        <c:ser>
          <c:idx val="7"/>
          <c:order val="7"/>
          <c:tx>
            <c:strRef>
              <c:f>'(F7)Graf.shpenz. sipas progr'!$M$3</c:f>
              <c:strCache>
                <c:ptCount val="1"/>
              </c:strCache>
            </c:strRef>
          </c:tx>
          <c:invertIfNegative val="0"/>
          <c:cat>
            <c:multiLvlStrRef>
              <c:f>'(F7)Graf.shpenz. sipas progr'!$C$4:$D$19</c:f>
              <c:multiLvlStrCache>
                <c:ptCount val="15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</c:lvl>
              </c:multiLvlStrCache>
            </c:multiLvlStrRef>
          </c:cat>
          <c:val>
            <c:numRef>
              <c:f>'(F7)Graf.shpenz. sipas progr'!$M$4:$M$19</c:f>
            </c:numRef>
          </c:val>
        </c:ser>
        <c:ser>
          <c:idx val="8"/>
          <c:order val="8"/>
          <c:tx>
            <c:strRef>
              <c:f>'(F7)Graf.shpenz. sipas progr'!$N$3</c:f>
              <c:strCache>
                <c:ptCount val="1"/>
              </c:strCache>
            </c:strRef>
          </c:tx>
          <c:invertIfNegative val="0"/>
          <c:cat>
            <c:multiLvlStrRef>
              <c:f>'(F7)Graf.shpenz. sipas progr'!$C$4:$D$19</c:f>
              <c:multiLvlStrCache>
                <c:ptCount val="15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</c:lvl>
              </c:multiLvlStrCache>
            </c:multiLvlStrRef>
          </c:cat>
          <c:val>
            <c:numRef>
              <c:f>'(F7)Graf.shpenz. sipas progr'!$N$4:$N$19</c:f>
            </c:numRef>
          </c:val>
        </c:ser>
        <c:ser>
          <c:idx val="9"/>
          <c:order val="9"/>
          <c:tx>
            <c:strRef>
              <c:f>'(F7)Graf.shpenz. sipas progr'!$L$3:$O$3</c:f>
              <c:strCache>
                <c:ptCount val="1"/>
                <c:pt idx="0">
                  <c:v>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'(F7)Graf.shpenz. sipas progr'!$C$4:$D$19</c:f>
              <c:multiLvlStrCache>
                <c:ptCount val="15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</c:lvl>
              </c:multiLvlStrCache>
            </c:multiLvlStrRef>
          </c:cat>
          <c:val>
            <c:numRef>
              <c:f>'(F7)Graf.shpenz. sipas progr'!$O$4:$O$19</c:f>
              <c:numCache>
                <c:formatCode>_ * #,##0_ ;_ * \-#,##0_ ;_ * "-"??_ ;_ @_ </c:formatCode>
                <c:ptCount val="15"/>
                <c:pt idx="0">
                  <c:v>0</c:v>
                </c:pt>
                <c:pt idx="1">
                  <c:v>4280.8516761599994</c:v>
                </c:pt>
                <c:pt idx="2">
                  <c:v>1587.4710519999999</c:v>
                </c:pt>
                <c:pt idx="3">
                  <c:v>1821.7751040000003</c:v>
                </c:pt>
                <c:pt idx="4">
                  <c:v>1450.3406839999998</c:v>
                </c:pt>
                <c:pt idx="5">
                  <c:v>0</c:v>
                </c:pt>
                <c:pt idx="6">
                  <c:v>0</c:v>
                </c:pt>
                <c:pt idx="7">
                  <c:v>13876.591732800001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'(F7)Graf.shpenz. sipas progr'!$P$3</c:f>
              <c:strCache>
                <c:ptCount val="1"/>
                <c:pt idx="0">
                  <c:v>2015 </c:v>
                </c:pt>
              </c:strCache>
            </c:strRef>
          </c:tx>
          <c:invertIfNegative val="0"/>
          <c:cat>
            <c:multiLvlStrRef>
              <c:f>'(F7)Graf.shpenz. sipas progr'!$C$4:$D$19</c:f>
              <c:multiLvlStrCache>
                <c:ptCount val="15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</c:lvl>
              </c:multiLvlStrCache>
            </c:multiLvlStrRef>
          </c:cat>
          <c:val>
            <c:numRef>
              <c:f>'(F7)Graf.shpenz. sipas progr'!$P$4:$P$19</c:f>
            </c:numRef>
          </c:val>
        </c:ser>
        <c:ser>
          <c:idx val="11"/>
          <c:order val="11"/>
          <c:tx>
            <c:strRef>
              <c:f>'(F7)Graf.shpenz. sipas progr'!$Q$3</c:f>
              <c:strCache>
                <c:ptCount val="1"/>
              </c:strCache>
            </c:strRef>
          </c:tx>
          <c:invertIfNegative val="0"/>
          <c:cat>
            <c:multiLvlStrRef>
              <c:f>'(F7)Graf.shpenz. sipas progr'!$C$4:$D$19</c:f>
              <c:multiLvlStrCache>
                <c:ptCount val="15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</c:lvl>
              </c:multiLvlStrCache>
            </c:multiLvlStrRef>
          </c:cat>
          <c:val>
            <c:numRef>
              <c:f>'(F7)Graf.shpenz. sipas progr'!$Q$4:$Q$19</c:f>
            </c:numRef>
          </c:val>
        </c:ser>
        <c:ser>
          <c:idx val="12"/>
          <c:order val="12"/>
          <c:tx>
            <c:strRef>
              <c:f>'(F7)Graf.shpenz. sipas progr'!$R$3</c:f>
              <c:strCache>
                <c:ptCount val="1"/>
              </c:strCache>
            </c:strRef>
          </c:tx>
          <c:invertIfNegative val="0"/>
          <c:cat>
            <c:multiLvlStrRef>
              <c:f>'(F7)Graf.shpenz. sipas progr'!$C$4:$D$19</c:f>
              <c:multiLvlStrCache>
                <c:ptCount val="15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</c:lvl>
              </c:multiLvlStrCache>
            </c:multiLvlStrRef>
          </c:cat>
          <c:val>
            <c:numRef>
              <c:f>'(F7)Graf.shpenz. sipas progr'!$R$4:$R$19</c:f>
            </c:numRef>
          </c:val>
        </c:ser>
        <c:ser>
          <c:idx val="13"/>
          <c:order val="13"/>
          <c:tx>
            <c:strRef>
              <c:f>'(F7)Graf.shpenz. sipas progr'!$P$3:$S$3</c:f>
              <c:strCache>
                <c:ptCount val="1"/>
                <c:pt idx="0">
                  <c:v>2015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multiLvlStrRef>
              <c:f>'(F7)Graf.shpenz. sipas progr'!$C$4:$D$19</c:f>
              <c:multiLvlStrCache>
                <c:ptCount val="15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</c:lvl>
              </c:multiLvlStrCache>
            </c:multiLvlStrRef>
          </c:cat>
          <c:val>
            <c:numRef>
              <c:f>'(F7)Graf.shpenz. sipas progr'!$S$4:$S$19</c:f>
              <c:numCache>
                <c:formatCode>_ * #,##0_ ;_ * \-#,##0_ ;_ * "-"??_ ;_ @_ </c:formatCode>
                <c:ptCount val="15"/>
                <c:pt idx="0">
                  <c:v>0</c:v>
                </c:pt>
                <c:pt idx="1">
                  <c:v>4452.5138283740152</c:v>
                </c:pt>
                <c:pt idx="2">
                  <c:v>1647.794951976</c:v>
                </c:pt>
                <c:pt idx="3">
                  <c:v>1894.64610816</c:v>
                </c:pt>
                <c:pt idx="4">
                  <c:v>1508.8682946999998</c:v>
                </c:pt>
                <c:pt idx="5">
                  <c:v>0</c:v>
                </c:pt>
                <c:pt idx="6">
                  <c:v>0</c:v>
                </c:pt>
                <c:pt idx="7">
                  <c:v>14530.17920341488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921088"/>
        <c:axId val="204922880"/>
      </c:barChart>
      <c:catAx>
        <c:axId val="20492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 anchor="t" anchorCtr="1"/>
          <a:lstStyle/>
          <a:p>
            <a:pPr>
              <a:defRPr lang="de-CH"/>
            </a:pPr>
            <a:endParaRPr lang="de-DE"/>
          </a:p>
        </c:txPr>
        <c:crossAx val="204922880"/>
        <c:crosses val="autoZero"/>
        <c:auto val="0"/>
        <c:lblAlgn val="ctr"/>
        <c:lblOffset val="200"/>
        <c:noMultiLvlLbl val="0"/>
      </c:catAx>
      <c:valAx>
        <c:axId val="204922880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lang="de-CH"/>
            </a:pPr>
            <a:endParaRPr lang="de-DE"/>
          </a:p>
        </c:txPr>
        <c:crossAx val="204921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209916582171811"/>
          <c:y val="0.97277306103439964"/>
          <c:w val="0.33086459643204641"/>
          <c:h val="1.9801996153372005E-2"/>
        </c:manualLayout>
      </c:layout>
      <c:overlay val="0"/>
      <c:txPr>
        <a:bodyPr/>
        <a:lstStyle/>
        <a:p>
          <a:pPr rtl="0">
            <a:defRPr lang="de-CH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294820717131479"/>
          <c:y val="3.2178217821782186E-2"/>
          <c:w val="0.70185922974767601"/>
          <c:h val="0.90222772277227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'(F9) Grafik shpenz. programit '!$E$3:$E$4</c:f>
              <c:strCache>
                <c:ptCount val="1"/>
                <c:pt idx="0">
                  <c:v>2011   PARASHIKIMI I SHPENZIMEVE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'!$E$5:$E$20</c:f>
            </c:numRef>
          </c:val>
        </c:ser>
        <c:ser>
          <c:idx val="1"/>
          <c:order val="1"/>
          <c:tx>
            <c:strRef>
              <c:f>'(F9) Grafik shpenz. programit '!$F$3:$F$4</c:f>
              <c:strCache>
                <c:ptCount val="1"/>
                <c:pt idx="0">
                  <c:v>2011  PARASHIKIMI I TË ARDHURAVE NGA TARIFAT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'!$F$5:$F$20</c:f>
            </c:numRef>
          </c:val>
        </c:ser>
        <c:ser>
          <c:idx val="2"/>
          <c:order val="2"/>
          <c:tx>
            <c:strRef>
              <c:f>'(F9) Grafik shpenz. programit '!$G$3:$G$4</c:f>
              <c:strCache>
                <c:ptCount val="1"/>
                <c:pt idx="0">
                  <c:v>2011  PARASHIKIMI I TË ARDHURAVE ME DESTINACION 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'!$G$5:$G$20</c:f>
            </c:numRef>
          </c:val>
        </c:ser>
        <c:ser>
          <c:idx val="3"/>
          <c:order val="3"/>
          <c:tx>
            <c:strRef>
              <c:f>'(F9) Grafik shpenz. programit '!$H$3:$H$4</c:f>
              <c:strCache>
                <c:ptCount val="1"/>
                <c:pt idx="0">
                  <c:v>2011   SHUMA NETO E KËRKUAR 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'!$H$5:$H$20</c:f>
              <c:numCache>
                <c:formatCode>_ * #,##0_ ;_ * \-#,##0_ ;_ * "-"??_ ;_ @_ </c:formatCode>
                <c:ptCount val="16"/>
                <c:pt idx="0">
                  <c:v>412</c:v>
                </c:pt>
                <c:pt idx="1">
                  <c:v>1609</c:v>
                </c:pt>
                <c:pt idx="2">
                  <c:v>1119</c:v>
                </c:pt>
                <c:pt idx="3">
                  <c:v>1018</c:v>
                </c:pt>
                <c:pt idx="4">
                  <c:v>1192</c:v>
                </c:pt>
                <c:pt idx="5">
                  <c:v>0</c:v>
                </c:pt>
                <c:pt idx="6">
                  <c:v>0</c:v>
                </c:pt>
                <c:pt idx="7">
                  <c:v>10363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'(F9) Grafik shpenz. programit '!$I$3:$I$4</c:f>
              <c:strCache>
                <c:ptCount val="1"/>
                <c:pt idx="0">
                  <c:v>2012   PARASHIKIMI I SHPENZIMEVE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'!$I$5:$I$20</c:f>
            </c:numRef>
          </c:val>
        </c:ser>
        <c:ser>
          <c:idx val="5"/>
          <c:order val="5"/>
          <c:tx>
            <c:strRef>
              <c:f>'(F9) Grafik shpenz. programit '!$J$3:$J$4</c:f>
              <c:strCache>
                <c:ptCount val="1"/>
                <c:pt idx="0">
                  <c:v>2012  PARASHIKIMI I TË ARDHURAVE NGA TARIFAT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'!$J$5:$J$20</c:f>
            </c:numRef>
          </c:val>
        </c:ser>
        <c:ser>
          <c:idx val="6"/>
          <c:order val="6"/>
          <c:tx>
            <c:strRef>
              <c:f>'(F9) Grafik shpenz. programit '!$K$3:$K$4</c:f>
              <c:strCache>
                <c:ptCount val="1"/>
                <c:pt idx="0">
                  <c:v>2012  PARASHIKIMI I TË ARDHURAVE ME DESTINACION 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'!$K$5:$K$20</c:f>
            </c:numRef>
          </c:val>
        </c:ser>
        <c:ser>
          <c:idx val="7"/>
          <c:order val="7"/>
          <c:tx>
            <c:strRef>
              <c:f>'(F9) Grafik shpenz. programit '!$L$3:$L$4</c:f>
              <c:strCache>
                <c:ptCount val="1"/>
                <c:pt idx="0">
                  <c:v>2012   SHUMA NETO E KËRKUAR 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'!$L$5:$L$20</c:f>
              <c:numCache>
                <c:formatCode>_ * #,##0_ ;_ * \-#,##0_ ;_ * "-"??_ ;_ @_ </c:formatCode>
                <c:ptCount val="16"/>
                <c:pt idx="0">
                  <c:v>850</c:v>
                </c:pt>
                <c:pt idx="1">
                  <c:v>3082</c:v>
                </c:pt>
                <c:pt idx="2">
                  <c:v>7937</c:v>
                </c:pt>
                <c:pt idx="3">
                  <c:v>1679</c:v>
                </c:pt>
                <c:pt idx="4">
                  <c:v>1286</c:v>
                </c:pt>
                <c:pt idx="5">
                  <c:v>0</c:v>
                </c:pt>
                <c:pt idx="6">
                  <c:v>0</c:v>
                </c:pt>
                <c:pt idx="7">
                  <c:v>3965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8"/>
          <c:order val="8"/>
          <c:tx>
            <c:strRef>
              <c:f>'(F9) Grafik shpenz. programit '!$M$3:$M$4</c:f>
              <c:strCache>
                <c:ptCount val="1"/>
                <c:pt idx="0">
                  <c:v>2013   PARASHIKIMI I SHPENZIMEVE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'!$M$5:$M$20</c:f>
            </c:numRef>
          </c:val>
        </c:ser>
        <c:ser>
          <c:idx val="9"/>
          <c:order val="9"/>
          <c:tx>
            <c:strRef>
              <c:f>'(F9) Grafik shpenz. programit '!$N$3:$N$4</c:f>
              <c:strCache>
                <c:ptCount val="1"/>
                <c:pt idx="0">
                  <c:v>2013   PARASHIKIMI I TË ARDHURAVE NGA TARIFAT 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'!$N$5:$N$20</c:f>
            </c:numRef>
          </c:val>
        </c:ser>
        <c:ser>
          <c:idx val="10"/>
          <c:order val="10"/>
          <c:tx>
            <c:strRef>
              <c:f>'(F9) Grafik shpenz. programit '!$O$3:$O$4</c:f>
              <c:strCache>
                <c:ptCount val="1"/>
                <c:pt idx="0">
                  <c:v>2013   PARASHIKIMI I TË ARDHURAVE ME DESTINACION  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'!$O$5:$O$20</c:f>
            </c:numRef>
          </c:val>
        </c:ser>
        <c:ser>
          <c:idx val="11"/>
          <c:order val="11"/>
          <c:tx>
            <c:strRef>
              <c:f>'(F9) Grafik shpenz. programit '!$P$3:$P$4</c:f>
              <c:strCache>
                <c:ptCount val="1"/>
                <c:pt idx="0">
                  <c:v>2013   SHUMA NETO E KËRKUAR 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'!$P$5:$P$20</c:f>
              <c:numCache>
                <c:formatCode>_ * #,##0_ ;_ * \-#,##0_ ;_ * "-"??_ ;_ @_ </c:formatCode>
                <c:ptCount val="16"/>
                <c:pt idx="0">
                  <c:v>0</c:v>
                </c:pt>
                <c:pt idx="1">
                  <c:v>1410.4827999999998</c:v>
                </c:pt>
                <c:pt idx="2">
                  <c:v>3466.0940000000001</c:v>
                </c:pt>
                <c:pt idx="3">
                  <c:v>1752.3360000000002</c:v>
                </c:pt>
                <c:pt idx="4">
                  <c:v>1394.0835999999999</c:v>
                </c:pt>
                <c:pt idx="5">
                  <c:v>0</c:v>
                </c:pt>
                <c:pt idx="6">
                  <c:v>0</c:v>
                </c:pt>
                <c:pt idx="7">
                  <c:v>11306.374000000002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'(F9) Grafik shpenz. programit '!$Q$3:$Q$4</c:f>
              <c:strCache>
                <c:ptCount val="1"/>
                <c:pt idx="0">
                  <c:v>2014   PARASHIKIMI I SHPENZIMEVE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'!$Q$5:$Q$20</c:f>
            </c:numRef>
          </c:val>
        </c:ser>
        <c:ser>
          <c:idx val="13"/>
          <c:order val="13"/>
          <c:tx>
            <c:strRef>
              <c:f>'(F9) Grafik shpenz. programit '!$R$3:$R$4</c:f>
              <c:strCache>
                <c:ptCount val="1"/>
                <c:pt idx="0">
                  <c:v>2014   PARASHIKIMI I TË ARDHURAVE NGA TARIFAT 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'!$R$5:$R$20</c:f>
            </c:numRef>
          </c:val>
        </c:ser>
        <c:ser>
          <c:idx val="14"/>
          <c:order val="14"/>
          <c:tx>
            <c:strRef>
              <c:f>'(F9) Grafik shpenz. programit '!$S$3:$S$4</c:f>
              <c:strCache>
                <c:ptCount val="1"/>
                <c:pt idx="0">
                  <c:v>2014   PARASHIKIMI I TË ARDHURAVE ME DESTINACION  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'!$S$5:$S$20</c:f>
            </c:numRef>
          </c:val>
        </c:ser>
        <c:ser>
          <c:idx val="15"/>
          <c:order val="15"/>
          <c:tx>
            <c:strRef>
              <c:f>'(F9) Grafik shpenz. programit '!$T$3:$T$4</c:f>
              <c:strCache>
                <c:ptCount val="1"/>
                <c:pt idx="0">
                  <c:v>2014   SHUMA NETO E KËRKUAR 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'!$T$5:$T$20</c:f>
              <c:numCache>
                <c:formatCode>_ * #,##0_ ;_ * \-#,##0_ ;_ * "-"??_ ;_ @_ </c:formatCode>
                <c:ptCount val="16"/>
                <c:pt idx="0">
                  <c:v>0</c:v>
                </c:pt>
                <c:pt idx="1">
                  <c:v>1480.1517661599996</c:v>
                </c:pt>
                <c:pt idx="2">
                  <c:v>1587.4710519999999</c:v>
                </c:pt>
                <c:pt idx="3">
                  <c:v>1821.7751040000003</c:v>
                </c:pt>
                <c:pt idx="4">
                  <c:v>1450.3406839999998</c:v>
                </c:pt>
                <c:pt idx="5">
                  <c:v>0</c:v>
                </c:pt>
                <c:pt idx="6">
                  <c:v>0</c:v>
                </c:pt>
                <c:pt idx="7">
                  <c:v>12872.291732800002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'(F9) Grafik shpenz. programit '!$U$3:$U$4</c:f>
              <c:strCache>
                <c:ptCount val="1"/>
                <c:pt idx="0">
                  <c:v>2015   PARASHIKIMI I SHPENZIMEVE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'!$U$5:$U$20</c:f>
            </c:numRef>
          </c:val>
        </c:ser>
        <c:ser>
          <c:idx val="17"/>
          <c:order val="17"/>
          <c:tx>
            <c:strRef>
              <c:f>'(F9) Grafik shpenz. programit '!$V$3:$V$4</c:f>
              <c:strCache>
                <c:ptCount val="1"/>
                <c:pt idx="0">
                  <c:v>2015   PARASHIKIMI I TË ARDHURAVE NGA TARIFAT 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'!$V$5:$V$20</c:f>
            </c:numRef>
          </c:val>
        </c:ser>
        <c:ser>
          <c:idx val="18"/>
          <c:order val="18"/>
          <c:tx>
            <c:strRef>
              <c:f>'(F9) Grafik shpenz. programit '!$W$3:$W$4</c:f>
              <c:strCache>
                <c:ptCount val="1"/>
                <c:pt idx="0">
                  <c:v>2015   PARASHIKIMI I TË ARDHURAVE ME DESTINACION  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'!$W$5:$W$20</c:f>
            </c:numRef>
          </c:val>
        </c:ser>
        <c:ser>
          <c:idx val="19"/>
          <c:order val="19"/>
          <c:tx>
            <c:strRef>
              <c:f>'(F9) Grafik shpenz. programit '!$X$3:$X$4</c:f>
              <c:strCache>
                <c:ptCount val="1"/>
                <c:pt idx="0">
                  <c:v>2015   SHUMA NETO E KËRKUAR  </c:v>
                </c:pt>
              </c:strCache>
            </c:strRef>
          </c:tx>
          <c:invertIfNegative val="0"/>
          <c:cat>
            <c:multiLvlStrRef>
              <c:f>'(F9) Grafik shpenz. programit '!$C$5:$D$20</c:f>
              <c:multiLvlStrCache>
                <c:ptCount val="16"/>
                <c:lvl>
                  <c:pt idx="0">
                    <c:v> Kultura dhe Turizmi </c:v>
                  </c:pt>
                  <c:pt idx="1">
                    <c:v> Sherbimet Publike </c:v>
                  </c:pt>
                  <c:pt idx="2">
                    <c:v> Infrastruktura rrugore </c:v>
                  </c:pt>
                  <c:pt idx="3">
                    <c:v> Kujdesi social dhe solidariteti </c:v>
                  </c:pt>
                  <c:pt idx="4">
                    <c:v> Mjedisi, Mrojtja e Pyjeve dhe Kullotave </c:v>
                  </c:pt>
                  <c:pt idx="5">
                    <c:v> Arsimi Parauniversitar dhe Edukimit </c:v>
                  </c:pt>
                  <c:pt idx="6">
                    <c:v> Programi Mbrojtja e Mjedisit </c:v>
                  </c:pt>
                  <c:pt idx="7">
                    <c:v> Planifikim Manaxhim Administrim </c:v>
                  </c:pt>
                  <c:pt idx="8">
                    <c:v> -   </c:v>
                  </c:pt>
                  <c:pt idx="9">
                    <c:v> -  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-   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P10</c:v>
                  </c:pt>
                  <c:pt idx="10">
                    <c:v>P11</c:v>
                  </c:pt>
                  <c:pt idx="11">
                    <c:v>P12</c:v>
                  </c:pt>
                  <c:pt idx="12">
                    <c:v>P13</c:v>
                  </c:pt>
                  <c:pt idx="13">
                    <c:v>P14</c:v>
                  </c:pt>
                  <c:pt idx="14">
                    <c:v>P15</c:v>
                  </c:pt>
                  <c:pt idx="15">
                    <c:v>P16</c:v>
                  </c:pt>
                </c:lvl>
              </c:multiLvlStrCache>
            </c:multiLvlStrRef>
          </c:cat>
          <c:val>
            <c:numRef>
              <c:f>'(F9) Grafik shpenz. programit '!$X$5:$X$20</c:f>
              <c:numCache>
                <c:formatCode>_ * #,##0_ ;_ * \-#,##0_ ;_ * "-"??_ ;_ @_ </c:formatCode>
                <c:ptCount val="16"/>
                <c:pt idx="0">
                  <c:v>0</c:v>
                </c:pt>
                <c:pt idx="1">
                  <c:v>1651.8139183740154</c:v>
                </c:pt>
                <c:pt idx="2">
                  <c:v>1647.794951976</c:v>
                </c:pt>
                <c:pt idx="3">
                  <c:v>1894.64610816</c:v>
                </c:pt>
                <c:pt idx="4">
                  <c:v>1508.8682946999998</c:v>
                </c:pt>
                <c:pt idx="5">
                  <c:v>0</c:v>
                </c:pt>
                <c:pt idx="6">
                  <c:v>0</c:v>
                </c:pt>
                <c:pt idx="7">
                  <c:v>13525.879203414881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65184"/>
        <c:axId val="231566720"/>
      </c:barChart>
      <c:catAx>
        <c:axId val="231565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 anchor="ctr" anchorCtr="0"/>
          <a:lstStyle/>
          <a:p>
            <a:pPr>
              <a:defRPr lang="de-CH"/>
            </a:pPr>
            <a:endParaRPr lang="de-DE"/>
          </a:p>
        </c:txPr>
        <c:crossAx val="231566720"/>
        <c:crosses val="autoZero"/>
        <c:auto val="1"/>
        <c:lblAlgn val="ctr"/>
        <c:lblOffset val="100"/>
        <c:noMultiLvlLbl val="0"/>
      </c:catAx>
      <c:valAx>
        <c:axId val="231566720"/>
        <c:scaling>
          <c:orientation val="minMax"/>
        </c:scaling>
        <c:delete val="0"/>
        <c:axPos val="t"/>
        <c:majorGridlines/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lang="de-CH"/>
            </a:pPr>
            <a:endParaRPr lang="de-DE"/>
          </a:p>
        </c:txPr>
        <c:crossAx val="231565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476001066268161"/>
          <c:y val="0.94826007809747548"/>
          <c:w val="0.61273517660448673"/>
          <c:h val="4.3273773405241925E-2"/>
        </c:manualLayout>
      </c:layout>
      <c:overlay val="0"/>
      <c:txPr>
        <a:bodyPr/>
        <a:lstStyle/>
        <a:p>
          <a:pPr rtl="0">
            <a:defRPr lang="de-CH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6582278481015"/>
          <c:y val="0.10477299185098954"/>
          <c:w val="0.62255466052934405"/>
          <c:h val="0.8661233993015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'(F11)Grafik shpenz. aktivitete'!$B$5</c:f>
              <c:strCache>
                <c:ptCount val="1"/>
                <c:pt idx="0">
                  <c:v>Fakti Viti i kaluar</c:v>
                </c:pt>
              </c:strCache>
            </c:strRef>
          </c:tx>
          <c:invertIfNegative val="0"/>
          <c:cat>
            <c:multiLvlStrRef>
              <c:f>'(F11)Grafik shpenz. aktivitete'!$C$3:$D$4</c:f>
              <c:multiLvlStrCache>
                <c:ptCount val="2"/>
                <c:lvl>
                  <c:pt idx="0">
                    <c:v>Aktivitete në vazhdim</c:v>
                  </c:pt>
                  <c:pt idx="1">
                    <c:v>Aktivitete të reja</c:v>
                  </c:pt>
                </c:lvl>
                <c:lvl>
                  <c:pt idx="0">
                    <c:v>PARASHIKIMI I SHPENZIMEVE</c:v>
                  </c:pt>
                </c:lvl>
              </c:multiLvlStrCache>
            </c:multiLvlStrRef>
          </c:cat>
          <c:val>
            <c:numRef>
              <c:f>'(F11)Grafik shpenz. aktivitete'!$C$5:$D$5</c:f>
              <c:numCache>
                <c:formatCode>#,##0_ ;\-#,##0\ </c:formatCode>
                <c:ptCount val="2"/>
                <c:pt idx="0">
                  <c:v>21368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'(F11)Grafik shpenz. aktivitete'!$B$6</c:f>
              <c:strCache>
                <c:ptCount val="1"/>
                <c:pt idx="0">
                  <c:v>Viti aktual (buxheti)</c:v>
                </c:pt>
              </c:strCache>
            </c:strRef>
          </c:tx>
          <c:invertIfNegative val="0"/>
          <c:cat>
            <c:multiLvlStrRef>
              <c:f>'(F11)Grafik shpenz. aktivitete'!$C$3:$D$4</c:f>
              <c:multiLvlStrCache>
                <c:ptCount val="2"/>
                <c:lvl>
                  <c:pt idx="0">
                    <c:v>Aktivitete në vazhdim</c:v>
                  </c:pt>
                  <c:pt idx="1">
                    <c:v>Aktivitete të reja</c:v>
                  </c:pt>
                </c:lvl>
                <c:lvl>
                  <c:pt idx="0">
                    <c:v>PARASHIKIMI I SHPENZIMEVE</c:v>
                  </c:pt>
                </c:lvl>
              </c:multiLvlStrCache>
            </c:multiLvlStrRef>
          </c:cat>
          <c:val>
            <c:numRef>
              <c:f>'(F11)Grafik shpenz. aktivitete'!$C$6:$D$6</c:f>
              <c:numCache>
                <c:formatCode>#,##0_ ;\-#,##0\ </c:formatCode>
                <c:ptCount val="2"/>
                <c:pt idx="0">
                  <c:v>26244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'(F11)Grafik shpenz. aktivitete'!$B$7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multiLvlStrRef>
              <c:f>'(F11)Grafik shpenz. aktivitete'!$C$3:$D$4</c:f>
              <c:multiLvlStrCache>
                <c:ptCount val="2"/>
                <c:lvl>
                  <c:pt idx="0">
                    <c:v>Aktivitete në vazhdim</c:v>
                  </c:pt>
                  <c:pt idx="1">
                    <c:v>Aktivitete të reja</c:v>
                  </c:pt>
                </c:lvl>
                <c:lvl>
                  <c:pt idx="0">
                    <c:v>PARASHIKIMI I SHPENZIMEVE</c:v>
                  </c:pt>
                </c:lvl>
              </c:multiLvlStrCache>
            </c:multiLvlStrRef>
          </c:cat>
          <c:val>
            <c:numRef>
              <c:f>'(F11)Grafik shpenz. aktivitete'!$C$7:$D$7</c:f>
              <c:numCache>
                <c:formatCode>#,##0_ ;\-#,##0\ </c:formatCode>
                <c:ptCount val="2"/>
                <c:pt idx="0">
                  <c:v>22934.4804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'(F11)Grafik shpenz. aktivitete'!$B$8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'(F11)Grafik shpenz. aktivitete'!$C$3:$D$4</c:f>
              <c:multiLvlStrCache>
                <c:ptCount val="2"/>
                <c:lvl>
                  <c:pt idx="0">
                    <c:v>Aktivitete në vazhdim</c:v>
                  </c:pt>
                  <c:pt idx="1">
                    <c:v>Aktivitete të reja</c:v>
                  </c:pt>
                </c:lvl>
                <c:lvl>
                  <c:pt idx="0">
                    <c:v>PARASHIKIMI I SHPENZIMEVE</c:v>
                  </c:pt>
                </c:lvl>
              </c:multiLvlStrCache>
            </c:multiLvlStrRef>
          </c:cat>
          <c:val>
            <c:numRef>
              <c:f>'(F11)Grafik shpenz. aktivitete'!$C$8:$D$8</c:f>
              <c:numCache>
                <c:formatCode>#,##0_ ;\-#,##0\ </c:formatCode>
                <c:ptCount val="2"/>
                <c:pt idx="0">
                  <c:v>23017.03024896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'(F11)Grafik shpenz. aktivitete'!$B$9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multiLvlStrRef>
              <c:f>'(F11)Grafik shpenz. aktivitete'!$C$3:$D$4</c:f>
              <c:multiLvlStrCache>
                <c:ptCount val="2"/>
                <c:lvl>
                  <c:pt idx="0">
                    <c:v>Aktivitete në vazhdim</c:v>
                  </c:pt>
                  <c:pt idx="1">
                    <c:v>Aktivitete të reja</c:v>
                  </c:pt>
                </c:lvl>
                <c:lvl>
                  <c:pt idx="0">
                    <c:v>PARASHIKIMI I SHPENZIMEVE</c:v>
                  </c:pt>
                </c:lvl>
              </c:multiLvlStrCache>
            </c:multiLvlStrRef>
          </c:cat>
          <c:val>
            <c:numRef>
              <c:f>'(F11)Grafik shpenz. aktivitete'!$C$9:$D$9</c:f>
              <c:numCache>
                <c:formatCode>#,##0_ ;\-#,##0\ </c:formatCode>
                <c:ptCount val="2"/>
                <c:pt idx="0">
                  <c:v>24034.002386624896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15424"/>
        <c:axId val="234890368"/>
      </c:barChart>
      <c:catAx>
        <c:axId val="2318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lang="de-CH"/>
            </a:pPr>
            <a:endParaRPr lang="de-DE"/>
          </a:p>
        </c:txPr>
        <c:crossAx val="234890368"/>
        <c:crosses val="autoZero"/>
        <c:auto val="1"/>
        <c:lblAlgn val="ctr"/>
        <c:lblOffset val="100"/>
        <c:noMultiLvlLbl val="0"/>
      </c:catAx>
      <c:valAx>
        <c:axId val="234890368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/>
          <a:lstStyle/>
          <a:p>
            <a:pPr>
              <a:defRPr lang="de-CH"/>
            </a:pPr>
            <a:endParaRPr lang="de-DE"/>
          </a:p>
        </c:txPr>
        <c:crossAx val="231815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87770177379587"/>
          <c:y val="0.39575971731448772"/>
          <c:w val="0.23327326203066903"/>
          <c:h val="0.19257950530035337"/>
        </c:manualLayout>
      </c:layout>
      <c:overlay val="0"/>
      <c:txPr>
        <a:bodyPr/>
        <a:lstStyle/>
        <a:p>
          <a:pPr rtl="0">
            <a:defRPr lang="de-CH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0622837370243"/>
          <c:y val="0.13574660633484165"/>
          <c:w val="0.61937716262975784"/>
          <c:h val="0.82654600301659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'(F11)Grafik shpenz. aktivitete'!$B$21</c:f>
              <c:strCache>
                <c:ptCount val="1"/>
                <c:pt idx="0">
                  <c:v>Fakti Viti i kaluar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multiLvlStrRef>
              <c:f>'(F11)Grafik shpenz. aktivitete'!$C$19:$D$20</c:f>
              <c:multiLvlStrCache>
                <c:ptCount val="2"/>
                <c:lvl>
                  <c:pt idx="0">
                    <c:v>Aktivitete në vazhdim</c:v>
                  </c:pt>
                  <c:pt idx="1">
                    <c:v>Aktivitete të reja</c:v>
                  </c:pt>
                </c:lvl>
                <c:lvl>
                  <c:pt idx="0">
                    <c:v>SHUMA NETO E KËRKUAR </c:v>
                  </c:pt>
                </c:lvl>
              </c:multiLvlStrCache>
            </c:multiLvlStrRef>
          </c:cat>
          <c:val>
            <c:numRef>
              <c:f>'(F11)Grafik shpenz. aktivitete'!$C$21:$D$21</c:f>
              <c:numCache>
                <c:formatCode>#,##0_ ;\-#,##0\ </c:formatCode>
                <c:ptCount val="2"/>
                <c:pt idx="0">
                  <c:v>15301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'(F11)Grafik shpenz. aktivitete'!$B$22</c:f>
              <c:strCache>
                <c:ptCount val="1"/>
                <c:pt idx="0">
                  <c:v>Viti aktual (buxheti)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multiLvlStrRef>
              <c:f>'(F11)Grafik shpenz. aktivitete'!$C$19:$D$20</c:f>
              <c:multiLvlStrCache>
                <c:ptCount val="2"/>
                <c:lvl>
                  <c:pt idx="0">
                    <c:v>Aktivitete në vazhdim</c:v>
                  </c:pt>
                  <c:pt idx="1">
                    <c:v>Aktivitete të reja</c:v>
                  </c:pt>
                </c:lvl>
                <c:lvl>
                  <c:pt idx="0">
                    <c:v>SHUMA NETO E KËRKUAR </c:v>
                  </c:pt>
                </c:lvl>
              </c:multiLvlStrCache>
            </c:multiLvlStrRef>
          </c:cat>
          <c:val>
            <c:numRef>
              <c:f>'(F11)Grafik shpenz. aktivitete'!$C$22:$D$22</c:f>
              <c:numCache>
                <c:formatCode>#,##0_ ;\-#,##0\ </c:formatCode>
                <c:ptCount val="2"/>
                <c:pt idx="0">
                  <c:v>18249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'(F11)Grafik shpenz. aktivitete'!$B$23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'(F11)Grafik shpenz. aktivitete'!$C$19:$D$20</c:f>
              <c:multiLvlStrCache>
                <c:ptCount val="2"/>
                <c:lvl>
                  <c:pt idx="0">
                    <c:v>Aktivitete në vazhdim</c:v>
                  </c:pt>
                  <c:pt idx="1">
                    <c:v>Aktivitete të reja</c:v>
                  </c:pt>
                </c:lvl>
                <c:lvl>
                  <c:pt idx="0">
                    <c:v>SHUMA NETO E KËRKUAR </c:v>
                  </c:pt>
                </c:lvl>
              </c:multiLvlStrCache>
            </c:multiLvlStrRef>
          </c:cat>
          <c:val>
            <c:numRef>
              <c:f>'(F11)Grafik shpenz. aktivitete'!$C$23:$D$23</c:f>
              <c:numCache>
                <c:formatCode>#,##0_ ;\-#,##0\ </c:formatCode>
                <c:ptCount val="2"/>
                <c:pt idx="0">
                  <c:v>20129.370400000003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'(F11)Grafik shpenz. aktivitete'!$B$24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multiLvlStrRef>
              <c:f>'(F11)Grafik shpenz. aktivitete'!$C$19:$D$20</c:f>
              <c:multiLvlStrCache>
                <c:ptCount val="2"/>
                <c:lvl>
                  <c:pt idx="0">
                    <c:v>Aktivitete në vazhdim</c:v>
                  </c:pt>
                  <c:pt idx="1">
                    <c:v>Aktivitete të reja</c:v>
                  </c:pt>
                </c:lvl>
                <c:lvl>
                  <c:pt idx="0">
                    <c:v>SHUMA NETO E KËRKUAR </c:v>
                  </c:pt>
                </c:lvl>
              </c:multiLvlStrCache>
            </c:multiLvlStrRef>
          </c:cat>
          <c:val>
            <c:numRef>
              <c:f>'(F11)Grafik shpenz. aktivitete'!$C$24:$D$24</c:f>
              <c:numCache>
                <c:formatCode>#,##0_ ;\-#,##0\ </c:formatCode>
                <c:ptCount val="2"/>
                <c:pt idx="0">
                  <c:v>20012.030338960001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'(F11)Grafik shpenz. aktivitete'!$B$25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multiLvlStrRef>
              <c:f>'(F11)Grafik shpenz. aktivitete'!$C$19:$D$20</c:f>
              <c:multiLvlStrCache>
                <c:ptCount val="2"/>
                <c:lvl>
                  <c:pt idx="0">
                    <c:v>Aktivitete në vazhdim</c:v>
                  </c:pt>
                  <c:pt idx="1">
                    <c:v>Aktivitete të reja</c:v>
                  </c:pt>
                </c:lvl>
                <c:lvl>
                  <c:pt idx="0">
                    <c:v>SHUMA NETO E KËRKUAR </c:v>
                  </c:pt>
                </c:lvl>
              </c:multiLvlStrCache>
            </c:multiLvlStrRef>
          </c:cat>
          <c:val>
            <c:numRef>
              <c:f>'(F11)Grafik shpenz. aktivitete'!$C$25:$D$25</c:f>
              <c:numCache>
                <c:formatCode>#,##0_ ;\-#,##0\ </c:formatCode>
                <c:ptCount val="2"/>
                <c:pt idx="0">
                  <c:v>21029.002476624897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917888"/>
        <c:axId val="234919424"/>
      </c:barChart>
      <c:catAx>
        <c:axId val="2349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lang="de-CH"/>
            </a:pPr>
            <a:endParaRPr lang="de-DE"/>
          </a:p>
        </c:txPr>
        <c:crossAx val="234919424"/>
        <c:crosses val="autoZero"/>
        <c:auto val="1"/>
        <c:lblAlgn val="ctr"/>
        <c:lblOffset val="100"/>
        <c:noMultiLvlLbl val="0"/>
      </c:catAx>
      <c:valAx>
        <c:axId val="234919424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/>
          <a:lstStyle/>
          <a:p>
            <a:pPr>
              <a:defRPr lang="de-CH"/>
            </a:pPr>
            <a:endParaRPr lang="de-DE"/>
          </a:p>
        </c:txPr>
        <c:crossAx val="2349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00132685357046"/>
          <c:y val="0.36739169432712127"/>
          <c:w val="0.23369606561379361"/>
          <c:h val="0.26086984212576658"/>
        </c:manualLayout>
      </c:layout>
      <c:overlay val="0"/>
      <c:txPr>
        <a:bodyPr/>
        <a:lstStyle/>
        <a:p>
          <a:pPr rtl="0">
            <a:defRPr lang="de-CH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92777814057098E-2"/>
          <c:y val="2.5142878188793138E-2"/>
          <c:w val="0.91057037085409442"/>
          <c:h val="0.6777148529979238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'(F13)Grafik shpenz. klasifik.ek'!$B$5</c:f>
              <c:strCache>
                <c:ptCount val="1"/>
                <c:pt idx="0">
                  <c:v>Pagat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multiLvlStrRef>
              <c:f>'(F13)Grafik shpenz. klasifik.ek'!$C$3:$H$4</c:f>
              <c:multiLvlStrCache>
                <c:ptCount val="6"/>
                <c:lvl>
                  <c:pt idx="0">
                    <c:v>KOSTO DIREKTE PËR PROJEKTE &amp; SHPENZIME KAPITALE </c:v>
                  </c:pt>
                  <c:pt idx="1">
                    <c:v>KOSTO DIREKTE PËR PROJEKTE &amp; SHPENZIME KAPITALE </c:v>
                  </c:pt>
                  <c:pt idx="2">
                    <c:v>KOSTO DIREKTE PËR PROJEKTE &amp; SHPENZIME KAPITALE </c:v>
                  </c:pt>
                  <c:pt idx="3">
                    <c:v>SHPENZIME KORRENTE </c:v>
                  </c:pt>
                  <c:pt idx="4">
                    <c:v>SHPENZIME KORRENTE </c:v>
                  </c:pt>
                  <c:pt idx="5">
                    <c:v>SHPENZIME KORRENTE </c:v>
                  </c:pt>
                </c:lvl>
                <c:lvl>
                  <c:pt idx="0">
                    <c:v>2013 </c:v>
                  </c:pt>
                  <c:pt idx="1">
                    <c:v>2014 </c:v>
                  </c:pt>
                  <c:pt idx="2">
                    <c:v>2015 </c:v>
                  </c:pt>
                  <c:pt idx="3">
                    <c:v>2013 </c:v>
                  </c:pt>
                  <c:pt idx="4">
                    <c:v>2014 </c:v>
                  </c:pt>
                  <c:pt idx="5">
                    <c:v>2015 </c:v>
                  </c:pt>
                </c:lvl>
              </c:multiLvlStrCache>
            </c:multiLvlStrRef>
          </c:cat>
          <c:val>
            <c:numRef>
              <c:f>'(F13)Grafik shpenz. klasifik.ek'!$C$5:$H$5</c:f>
              <c:numCache>
                <c:formatCode>#,##0</c:formatCode>
                <c:ptCount val="6"/>
                <c:pt idx="0">
                  <c:v>2048</c:v>
                </c:pt>
                <c:pt idx="1">
                  <c:v>2130</c:v>
                </c:pt>
                <c:pt idx="2">
                  <c:v>2216</c:v>
                </c:pt>
                <c:pt idx="3">
                  <c:v>12726</c:v>
                </c:pt>
                <c:pt idx="4">
                  <c:v>13239</c:v>
                </c:pt>
                <c:pt idx="5">
                  <c:v>13768</c:v>
                </c:pt>
              </c:numCache>
            </c:numRef>
          </c:val>
        </c:ser>
        <c:ser>
          <c:idx val="0"/>
          <c:order val="1"/>
          <c:tx>
            <c:strRef>
              <c:f>'(F13)Grafik shpenz. klasifik.ek'!$B$6</c:f>
              <c:strCache>
                <c:ptCount val="1"/>
                <c:pt idx="0">
                  <c:v>Sigurimet shoqërore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multiLvlStrRef>
              <c:f>'(F13)Grafik shpenz. klasifik.ek'!$C$3:$H$4</c:f>
              <c:multiLvlStrCache>
                <c:ptCount val="6"/>
                <c:lvl>
                  <c:pt idx="0">
                    <c:v>KOSTO DIREKTE PËR PROJEKTE &amp; SHPENZIME KAPITALE </c:v>
                  </c:pt>
                  <c:pt idx="1">
                    <c:v>KOSTO DIREKTE PËR PROJEKTE &amp; SHPENZIME KAPITALE </c:v>
                  </c:pt>
                  <c:pt idx="2">
                    <c:v>KOSTO DIREKTE PËR PROJEKTE &amp; SHPENZIME KAPITALE </c:v>
                  </c:pt>
                  <c:pt idx="3">
                    <c:v>SHPENZIME KORRENTE </c:v>
                  </c:pt>
                  <c:pt idx="4">
                    <c:v>SHPENZIME KORRENTE </c:v>
                  </c:pt>
                  <c:pt idx="5">
                    <c:v>SHPENZIME KORRENTE </c:v>
                  </c:pt>
                </c:lvl>
                <c:lvl>
                  <c:pt idx="0">
                    <c:v>2013 </c:v>
                  </c:pt>
                  <c:pt idx="1">
                    <c:v>2014 </c:v>
                  </c:pt>
                  <c:pt idx="2">
                    <c:v>2015 </c:v>
                  </c:pt>
                  <c:pt idx="3">
                    <c:v>2013 </c:v>
                  </c:pt>
                  <c:pt idx="4">
                    <c:v>2014 </c:v>
                  </c:pt>
                  <c:pt idx="5">
                    <c:v>2015 </c:v>
                  </c:pt>
                </c:lvl>
              </c:multiLvlStrCache>
            </c:multiLvlStrRef>
          </c:cat>
          <c:val>
            <c:numRef>
              <c:f>'(F13)Grafik shpenz. klasifik.ek'!$C$6:$H$6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2"/>
          <c:tx>
            <c:strRef>
              <c:f>'(F13)Grafik shpenz. klasifik.ek'!$B$7</c:f>
              <c:strCache>
                <c:ptCount val="1"/>
                <c:pt idx="0">
                  <c:v>Mirëmbajtje </c:v>
                </c:pt>
              </c:strCache>
            </c:strRef>
          </c:tx>
          <c:invertIfNegative val="0"/>
          <c:cat>
            <c:multiLvlStrRef>
              <c:f>'(F13)Grafik shpenz. klasifik.ek'!$C$3:$H$4</c:f>
              <c:multiLvlStrCache>
                <c:ptCount val="6"/>
                <c:lvl>
                  <c:pt idx="0">
                    <c:v>KOSTO DIREKTE PËR PROJEKTE &amp; SHPENZIME KAPITALE </c:v>
                  </c:pt>
                  <c:pt idx="1">
                    <c:v>KOSTO DIREKTE PËR PROJEKTE &amp; SHPENZIME KAPITALE </c:v>
                  </c:pt>
                  <c:pt idx="2">
                    <c:v>KOSTO DIREKTE PËR PROJEKTE &amp; SHPENZIME KAPITALE </c:v>
                  </c:pt>
                  <c:pt idx="3">
                    <c:v>SHPENZIME KORRENTE </c:v>
                  </c:pt>
                  <c:pt idx="4">
                    <c:v>SHPENZIME KORRENTE </c:v>
                  </c:pt>
                  <c:pt idx="5">
                    <c:v>SHPENZIME KORRENTE </c:v>
                  </c:pt>
                </c:lvl>
                <c:lvl>
                  <c:pt idx="0">
                    <c:v>2013 </c:v>
                  </c:pt>
                  <c:pt idx="1">
                    <c:v>2014 </c:v>
                  </c:pt>
                  <c:pt idx="2">
                    <c:v>2015 </c:v>
                  </c:pt>
                  <c:pt idx="3">
                    <c:v>2013 </c:v>
                  </c:pt>
                  <c:pt idx="4">
                    <c:v>2014 </c:v>
                  </c:pt>
                  <c:pt idx="5">
                    <c:v>2015 </c:v>
                  </c:pt>
                </c:lvl>
              </c:multiLvlStrCache>
            </c:multiLvlStrRef>
          </c:cat>
          <c:val>
            <c:numRef>
              <c:f>'(F13)Grafik shpenz. klasifik.ek'!$C$7:$H$7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7295</c:v>
                </c:pt>
                <c:pt idx="4">
                  <c:v>7909</c:v>
                </c:pt>
                <c:pt idx="5">
                  <c:v>8214</c:v>
                </c:pt>
              </c:numCache>
            </c:numRef>
          </c:val>
        </c:ser>
        <c:ser>
          <c:idx val="2"/>
          <c:order val="3"/>
          <c:tx>
            <c:strRef>
              <c:f>'(F13)Grafik shpenz. klasifik.ek'!$B$8</c:f>
              <c:strCache>
                <c:ptCount val="1"/>
                <c:pt idx="0">
                  <c:v>Shpenzime të tjera korrente </c:v>
                </c:pt>
              </c:strCache>
            </c:strRef>
          </c:tx>
          <c:invertIfNegative val="0"/>
          <c:cat>
            <c:multiLvlStrRef>
              <c:f>'(F13)Grafik shpenz. klasifik.ek'!$C$3:$H$4</c:f>
              <c:multiLvlStrCache>
                <c:ptCount val="6"/>
                <c:lvl>
                  <c:pt idx="0">
                    <c:v>KOSTO DIREKTE PËR PROJEKTE &amp; SHPENZIME KAPITALE </c:v>
                  </c:pt>
                  <c:pt idx="1">
                    <c:v>KOSTO DIREKTE PËR PROJEKTE &amp; SHPENZIME KAPITALE </c:v>
                  </c:pt>
                  <c:pt idx="2">
                    <c:v>KOSTO DIREKTE PËR PROJEKTE &amp; SHPENZIME KAPITALE </c:v>
                  </c:pt>
                  <c:pt idx="3">
                    <c:v>SHPENZIME KORRENTE </c:v>
                  </c:pt>
                  <c:pt idx="4">
                    <c:v>SHPENZIME KORRENTE </c:v>
                  </c:pt>
                  <c:pt idx="5">
                    <c:v>SHPENZIME KORRENTE </c:v>
                  </c:pt>
                </c:lvl>
                <c:lvl>
                  <c:pt idx="0">
                    <c:v>2013 </c:v>
                  </c:pt>
                  <c:pt idx="1">
                    <c:v>2014 </c:v>
                  </c:pt>
                  <c:pt idx="2">
                    <c:v>2015 </c:v>
                  </c:pt>
                  <c:pt idx="3">
                    <c:v>2013 </c:v>
                  </c:pt>
                  <c:pt idx="4">
                    <c:v>2014 </c:v>
                  </c:pt>
                  <c:pt idx="5">
                    <c:v>2015 </c:v>
                  </c:pt>
                </c:lvl>
              </c:multiLvlStrCache>
            </c:multiLvlStrRef>
          </c:cat>
          <c:val>
            <c:numRef>
              <c:f>'(F13)Grafik shpenz. klasifik.ek'!$C$8:$H$8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4"/>
          <c:tx>
            <c:strRef>
              <c:f>'(F13)Grafik shpenz. klasifik.ek'!$B$9</c:f>
              <c:strCache>
                <c:ptCount val="1"/>
                <c:pt idx="0">
                  <c:v>Transferta të brendshme </c:v>
                </c:pt>
              </c:strCache>
            </c:strRef>
          </c:tx>
          <c:invertIfNegative val="0"/>
          <c:cat>
            <c:multiLvlStrRef>
              <c:f>'(F13)Grafik shpenz. klasifik.ek'!$C$3:$H$4</c:f>
              <c:multiLvlStrCache>
                <c:ptCount val="6"/>
                <c:lvl>
                  <c:pt idx="0">
                    <c:v>KOSTO DIREKTE PËR PROJEKTE &amp; SHPENZIME KAPITALE </c:v>
                  </c:pt>
                  <c:pt idx="1">
                    <c:v>KOSTO DIREKTE PËR PROJEKTE &amp; SHPENZIME KAPITALE </c:v>
                  </c:pt>
                  <c:pt idx="2">
                    <c:v>KOSTO DIREKTE PËR PROJEKTE &amp; SHPENZIME KAPITALE </c:v>
                  </c:pt>
                  <c:pt idx="3">
                    <c:v>SHPENZIME KORRENTE </c:v>
                  </c:pt>
                  <c:pt idx="4">
                    <c:v>SHPENZIME KORRENTE </c:v>
                  </c:pt>
                  <c:pt idx="5">
                    <c:v>SHPENZIME KORRENTE </c:v>
                  </c:pt>
                </c:lvl>
                <c:lvl>
                  <c:pt idx="0">
                    <c:v>2013 </c:v>
                  </c:pt>
                  <c:pt idx="1">
                    <c:v>2014 </c:v>
                  </c:pt>
                  <c:pt idx="2">
                    <c:v>2015 </c:v>
                  </c:pt>
                  <c:pt idx="3">
                    <c:v>2013 </c:v>
                  </c:pt>
                  <c:pt idx="4">
                    <c:v>2014 </c:v>
                  </c:pt>
                  <c:pt idx="5">
                    <c:v>2015 </c:v>
                  </c:pt>
                </c:lvl>
              </c:multiLvlStrCache>
            </c:multiLvlStrRef>
          </c:cat>
          <c:val>
            <c:numRef>
              <c:f>'(F13)Grafik shpenz. klasifik.ek'!$C$9:$H$9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'(F13)Grafik shpenz. klasifik.ek'!$B$10</c:f>
              <c:strCache>
                <c:ptCount val="1"/>
                <c:pt idx="0">
                  <c:v>Transferta të jashtme </c:v>
                </c:pt>
              </c:strCache>
            </c:strRef>
          </c:tx>
          <c:invertIfNegative val="0"/>
          <c:cat>
            <c:multiLvlStrRef>
              <c:f>'(F13)Grafik shpenz. klasifik.ek'!$C$3:$H$4</c:f>
              <c:multiLvlStrCache>
                <c:ptCount val="6"/>
                <c:lvl>
                  <c:pt idx="0">
                    <c:v>KOSTO DIREKTE PËR PROJEKTE &amp; SHPENZIME KAPITALE </c:v>
                  </c:pt>
                  <c:pt idx="1">
                    <c:v>KOSTO DIREKTE PËR PROJEKTE &amp; SHPENZIME KAPITALE </c:v>
                  </c:pt>
                  <c:pt idx="2">
                    <c:v>KOSTO DIREKTE PËR PROJEKTE &amp; SHPENZIME KAPITALE </c:v>
                  </c:pt>
                  <c:pt idx="3">
                    <c:v>SHPENZIME KORRENTE </c:v>
                  </c:pt>
                  <c:pt idx="4">
                    <c:v>SHPENZIME KORRENTE </c:v>
                  </c:pt>
                  <c:pt idx="5">
                    <c:v>SHPENZIME KORRENTE </c:v>
                  </c:pt>
                </c:lvl>
                <c:lvl>
                  <c:pt idx="0">
                    <c:v>2013 </c:v>
                  </c:pt>
                  <c:pt idx="1">
                    <c:v>2014 </c:v>
                  </c:pt>
                  <c:pt idx="2">
                    <c:v>2015 </c:v>
                  </c:pt>
                  <c:pt idx="3">
                    <c:v>2013 </c:v>
                  </c:pt>
                  <c:pt idx="4">
                    <c:v>2014 </c:v>
                  </c:pt>
                  <c:pt idx="5">
                    <c:v>2015 </c:v>
                  </c:pt>
                </c:lvl>
              </c:multiLvlStrCache>
            </c:multiLvlStrRef>
          </c:cat>
          <c:val>
            <c:numRef>
              <c:f>'(F13)Grafik shpenz. klasifik.ek'!$C$10:$H$10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'(F13)Grafik shpenz. klasifik.ek'!$B$11</c:f>
              <c:strCache>
                <c:ptCount val="1"/>
                <c:pt idx="0">
                  <c:v>Transferta të tjera </c:v>
                </c:pt>
              </c:strCache>
            </c:strRef>
          </c:tx>
          <c:invertIfNegative val="0"/>
          <c:cat>
            <c:multiLvlStrRef>
              <c:f>'(F13)Grafik shpenz. klasifik.ek'!$C$3:$H$4</c:f>
              <c:multiLvlStrCache>
                <c:ptCount val="6"/>
                <c:lvl>
                  <c:pt idx="0">
                    <c:v>KOSTO DIREKTE PËR PROJEKTE &amp; SHPENZIME KAPITALE </c:v>
                  </c:pt>
                  <c:pt idx="1">
                    <c:v>KOSTO DIREKTE PËR PROJEKTE &amp; SHPENZIME KAPITALE </c:v>
                  </c:pt>
                  <c:pt idx="2">
                    <c:v>KOSTO DIREKTE PËR PROJEKTE &amp; SHPENZIME KAPITALE </c:v>
                  </c:pt>
                  <c:pt idx="3">
                    <c:v>SHPENZIME KORRENTE </c:v>
                  </c:pt>
                  <c:pt idx="4">
                    <c:v>SHPENZIME KORRENTE </c:v>
                  </c:pt>
                  <c:pt idx="5">
                    <c:v>SHPENZIME KORRENTE </c:v>
                  </c:pt>
                </c:lvl>
                <c:lvl>
                  <c:pt idx="0">
                    <c:v>2013 </c:v>
                  </c:pt>
                  <c:pt idx="1">
                    <c:v>2014 </c:v>
                  </c:pt>
                  <c:pt idx="2">
                    <c:v>2015 </c:v>
                  </c:pt>
                  <c:pt idx="3">
                    <c:v>2013 </c:v>
                  </c:pt>
                  <c:pt idx="4">
                    <c:v>2014 </c:v>
                  </c:pt>
                  <c:pt idx="5">
                    <c:v>2015 </c:v>
                  </c:pt>
                </c:lvl>
              </c:multiLvlStrCache>
            </c:multiLvlStrRef>
          </c:cat>
          <c:val>
            <c:numRef>
              <c:f>'(F13)Grafik shpenz. klasifik.ek'!$C$11:$H$11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7"/>
          <c:order val="7"/>
          <c:tx>
            <c:strRef>
              <c:f>'(F13)Grafik shpenz. klasifik.ek'!$B$12</c:f>
              <c:strCache>
                <c:ptCount val="1"/>
                <c:pt idx="0">
                  <c:v>Shpenzime kapitale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'(F13)Grafik shpenz. klasifik.ek'!$C$3:$H$4</c:f>
              <c:multiLvlStrCache>
                <c:ptCount val="6"/>
                <c:lvl>
                  <c:pt idx="0">
                    <c:v>KOSTO DIREKTE PËR PROJEKTE &amp; SHPENZIME KAPITALE </c:v>
                  </c:pt>
                  <c:pt idx="1">
                    <c:v>KOSTO DIREKTE PËR PROJEKTE &amp; SHPENZIME KAPITALE </c:v>
                  </c:pt>
                  <c:pt idx="2">
                    <c:v>KOSTO DIREKTE PËR PROJEKTE &amp; SHPENZIME KAPITALE </c:v>
                  </c:pt>
                  <c:pt idx="3">
                    <c:v>SHPENZIME KORRENTE </c:v>
                  </c:pt>
                  <c:pt idx="4">
                    <c:v>SHPENZIME KORRENTE </c:v>
                  </c:pt>
                  <c:pt idx="5">
                    <c:v>SHPENZIME KORRENTE </c:v>
                  </c:pt>
                </c:lvl>
                <c:lvl>
                  <c:pt idx="0">
                    <c:v>2013 </c:v>
                  </c:pt>
                  <c:pt idx="1">
                    <c:v>2014 </c:v>
                  </c:pt>
                  <c:pt idx="2">
                    <c:v>2015 </c:v>
                  </c:pt>
                  <c:pt idx="3">
                    <c:v>2013 </c:v>
                  </c:pt>
                  <c:pt idx="4">
                    <c:v>2014 </c:v>
                  </c:pt>
                  <c:pt idx="5">
                    <c:v>2015 </c:v>
                  </c:pt>
                </c:lvl>
              </c:multiLvlStrCache>
            </c:multiLvlStrRef>
          </c:cat>
          <c:val>
            <c:numRef>
              <c:f>'(F13)Grafik shpenz. klasifik.ek'!$C$12:$H$12</c:f>
              <c:numCache>
                <c:formatCode>#,##0</c:formatCode>
                <c:ptCount val="6"/>
                <c:pt idx="0">
                  <c:v>2912</c:v>
                </c:pt>
                <c:pt idx="1">
                  <c:v>1866</c:v>
                </c:pt>
                <c:pt idx="2">
                  <c:v>2053</c:v>
                </c:pt>
              </c:numCache>
            </c:numRef>
          </c:val>
        </c:ser>
        <c:ser>
          <c:idx val="8"/>
          <c:order val="8"/>
          <c:tx>
            <c:strRef>
              <c:f>'(F13)Grafik shpenz. klasifik.ek'!$B$13</c:f>
              <c:strCache>
                <c:ptCount val="1"/>
                <c:pt idx="0">
                  <c:v>Interesa</c:v>
                </c:pt>
              </c:strCache>
            </c:strRef>
          </c:tx>
          <c:invertIfNegative val="0"/>
          <c:cat>
            <c:multiLvlStrRef>
              <c:f>'(F13)Grafik shpenz. klasifik.ek'!$C$3:$H$4</c:f>
              <c:multiLvlStrCache>
                <c:ptCount val="6"/>
                <c:lvl>
                  <c:pt idx="0">
                    <c:v>KOSTO DIREKTE PËR PROJEKTE &amp; SHPENZIME KAPITALE </c:v>
                  </c:pt>
                  <c:pt idx="1">
                    <c:v>KOSTO DIREKTE PËR PROJEKTE &amp; SHPENZIME KAPITALE </c:v>
                  </c:pt>
                  <c:pt idx="2">
                    <c:v>KOSTO DIREKTE PËR PROJEKTE &amp; SHPENZIME KAPITALE </c:v>
                  </c:pt>
                  <c:pt idx="3">
                    <c:v>SHPENZIME KORRENTE </c:v>
                  </c:pt>
                  <c:pt idx="4">
                    <c:v>SHPENZIME KORRENTE </c:v>
                  </c:pt>
                  <c:pt idx="5">
                    <c:v>SHPENZIME KORRENTE </c:v>
                  </c:pt>
                </c:lvl>
                <c:lvl>
                  <c:pt idx="0">
                    <c:v>2013 </c:v>
                  </c:pt>
                  <c:pt idx="1">
                    <c:v>2014 </c:v>
                  </c:pt>
                  <c:pt idx="2">
                    <c:v>2015 </c:v>
                  </c:pt>
                  <c:pt idx="3">
                    <c:v>2013 </c:v>
                  </c:pt>
                  <c:pt idx="4">
                    <c:v>2014 </c:v>
                  </c:pt>
                  <c:pt idx="5">
                    <c:v>2015 </c:v>
                  </c:pt>
                </c:lvl>
              </c:multiLvlStrCache>
            </c:multiLvlStrRef>
          </c:cat>
          <c:val>
            <c:numRef>
              <c:f>'(F13)Grafik shpenz. klasifik.ek'!$C$13:$H$13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9"/>
          <c:order val="9"/>
          <c:tx>
            <c:strRef>
              <c:f>'(F13)Grafik shpenz. klasifik.ek'!$B$14</c:f>
              <c:strCache>
                <c:ptCount val="1"/>
                <c:pt idx="0">
                  <c:v>Të tjera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multiLvlStrRef>
              <c:f>'(F13)Grafik shpenz. klasifik.ek'!$C$3:$H$4</c:f>
              <c:multiLvlStrCache>
                <c:ptCount val="6"/>
                <c:lvl>
                  <c:pt idx="0">
                    <c:v>KOSTO DIREKTE PËR PROJEKTE &amp; SHPENZIME KAPITALE </c:v>
                  </c:pt>
                  <c:pt idx="1">
                    <c:v>KOSTO DIREKTE PËR PROJEKTE &amp; SHPENZIME KAPITALE </c:v>
                  </c:pt>
                  <c:pt idx="2">
                    <c:v>KOSTO DIREKTE PËR PROJEKTE &amp; SHPENZIME KAPITALE </c:v>
                  </c:pt>
                  <c:pt idx="3">
                    <c:v>SHPENZIME KORRENTE </c:v>
                  </c:pt>
                  <c:pt idx="4">
                    <c:v>SHPENZIME KORRENTE </c:v>
                  </c:pt>
                  <c:pt idx="5">
                    <c:v>SHPENZIME KORRENTE </c:v>
                  </c:pt>
                </c:lvl>
                <c:lvl>
                  <c:pt idx="0">
                    <c:v>2013 </c:v>
                  </c:pt>
                  <c:pt idx="1">
                    <c:v>2014 </c:v>
                  </c:pt>
                  <c:pt idx="2">
                    <c:v>2015 </c:v>
                  </c:pt>
                  <c:pt idx="3">
                    <c:v>2013 </c:v>
                  </c:pt>
                  <c:pt idx="4">
                    <c:v>2014 </c:v>
                  </c:pt>
                  <c:pt idx="5">
                    <c:v>2015 </c:v>
                  </c:pt>
                </c:lvl>
              </c:multiLvlStrCache>
            </c:multiLvlStrRef>
          </c:cat>
          <c:val>
            <c:numRef>
              <c:f>'(F13)Grafik shpenz. klasifik.ek'!$C$14:$H$14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1.4804000000007136</c:v>
                </c:pt>
                <c:pt idx="4">
                  <c:v>3.0302489600007902</c:v>
                </c:pt>
                <c:pt idx="5">
                  <c:v>-0.99761337510449266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2092800"/>
        <c:axId val="232094336"/>
      </c:barChart>
      <c:catAx>
        <c:axId val="23209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de-CH"/>
            </a:pPr>
            <a:endParaRPr lang="de-DE"/>
          </a:p>
        </c:txPr>
        <c:crossAx val="232094336"/>
        <c:crosses val="autoZero"/>
        <c:auto val="1"/>
        <c:lblAlgn val="ctr"/>
        <c:lblOffset val="100"/>
        <c:noMultiLvlLbl val="0"/>
      </c:catAx>
      <c:valAx>
        <c:axId val="2320943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de-CH"/>
            </a:pPr>
            <a:endParaRPr lang="de-DE"/>
          </a:p>
        </c:txPr>
        <c:crossAx val="232092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3231278475313401E-2"/>
          <c:y val="0.87945743535242082"/>
          <c:w val="0.8518529142881377"/>
          <c:h val="0.1154500108184645"/>
        </c:manualLayout>
      </c:layout>
      <c:overlay val="0"/>
      <c:txPr>
        <a:bodyPr/>
        <a:lstStyle/>
        <a:p>
          <a:pPr>
            <a:defRPr lang="de-CH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6263927937998"/>
          <c:y val="3.2348815608523297E-2"/>
          <c:w val="0.85828933032966181"/>
          <c:h val="0.630098669244279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'(F12)Shpenz. klasifik. ekonomik'!$A$29</c:f>
              <c:strCache>
                <c:ptCount val="1"/>
                <c:pt idx="0">
                  <c:v>Pagat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'(F12)Shpenz. klasifik. ekonomik'!$D$28:$F$28</c:f>
              <c:numCache>
                <c:formatCode>0_ ;\-0\ 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'(F12)Shpenz. klasifik. ekonomik'!$D$29:$F$29</c:f>
              <c:numCache>
                <c:formatCode>#,##0</c:formatCode>
                <c:ptCount val="3"/>
                <c:pt idx="0">
                  <c:v>14774</c:v>
                </c:pt>
                <c:pt idx="1">
                  <c:v>15369</c:v>
                </c:pt>
                <c:pt idx="2">
                  <c:v>15984</c:v>
                </c:pt>
              </c:numCache>
            </c:numRef>
          </c:val>
        </c:ser>
        <c:ser>
          <c:idx val="2"/>
          <c:order val="1"/>
          <c:tx>
            <c:strRef>
              <c:f>'(F12)Shpenz. klasifik. ekonomik'!$A$30</c:f>
              <c:strCache>
                <c:ptCount val="1"/>
                <c:pt idx="0">
                  <c:v>Sigurimet shoqërore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'(F12)Shpenz. klasifik. ekonomik'!$D$28:$F$28</c:f>
              <c:numCache>
                <c:formatCode>0_ ;\-0\ 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'(F12)Shpenz. klasifik. ekonomik'!$D$30:$F$30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2"/>
          <c:tx>
            <c:strRef>
              <c:f>'(F12)Shpenz. klasifik. ekonomik'!$A$31</c:f>
              <c:strCache>
                <c:ptCount val="1"/>
                <c:pt idx="0">
                  <c:v>Mirëmbajtje </c:v>
                </c:pt>
              </c:strCache>
            </c:strRef>
          </c:tx>
          <c:invertIfNegative val="0"/>
          <c:cat>
            <c:numRef>
              <c:f>'(F12)Shpenz. klasifik. ekonomik'!$D$28:$F$28</c:f>
              <c:numCache>
                <c:formatCode>0_ ;\-0\ 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'(F12)Shpenz. klasifik. ekonomik'!$D$31:$F$31</c:f>
              <c:numCache>
                <c:formatCode>#,##0</c:formatCode>
                <c:ptCount val="3"/>
                <c:pt idx="0">
                  <c:v>7295</c:v>
                </c:pt>
                <c:pt idx="1">
                  <c:v>7909</c:v>
                </c:pt>
                <c:pt idx="2">
                  <c:v>8214</c:v>
                </c:pt>
              </c:numCache>
            </c:numRef>
          </c:val>
        </c:ser>
        <c:ser>
          <c:idx val="0"/>
          <c:order val="3"/>
          <c:tx>
            <c:strRef>
              <c:f>'(F12)Shpenz. klasifik. ekonomik'!$A$32</c:f>
              <c:strCache>
                <c:ptCount val="1"/>
                <c:pt idx="0">
                  <c:v>Shpenzime të tjera korrente </c:v>
                </c:pt>
              </c:strCache>
            </c:strRef>
          </c:tx>
          <c:invertIfNegative val="0"/>
          <c:cat>
            <c:numRef>
              <c:f>'(F12)Shpenz. klasifik. ekonomik'!$D$28:$F$28</c:f>
              <c:numCache>
                <c:formatCode>0_ ;\-0\ 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'(F12)Shpenz. klasifik. ekonomik'!$D$32:$F$32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'(F12)Shpenz. klasifik. ekonomik'!$A$33</c:f>
              <c:strCache>
                <c:ptCount val="1"/>
                <c:pt idx="0">
                  <c:v>Transferta të brendshme </c:v>
                </c:pt>
              </c:strCache>
            </c:strRef>
          </c:tx>
          <c:invertIfNegative val="0"/>
          <c:cat>
            <c:numRef>
              <c:f>'(F12)Shpenz. klasifik. ekonomik'!$D$28:$F$28</c:f>
              <c:numCache>
                <c:formatCode>0_ ;\-0\ 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'(F12)Shpenz. klasifik. ekonomik'!$D$33:$F$33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'(F12)Shpenz. klasifik. ekonomik'!$A$34</c:f>
              <c:strCache>
                <c:ptCount val="1"/>
                <c:pt idx="0">
                  <c:v>Transferta të jashtme </c:v>
                </c:pt>
              </c:strCache>
            </c:strRef>
          </c:tx>
          <c:invertIfNegative val="0"/>
          <c:cat>
            <c:numRef>
              <c:f>'(F12)Shpenz. klasifik. ekonomik'!$D$28:$F$28</c:f>
              <c:numCache>
                <c:formatCode>0_ ;\-0\ 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'(F12)Shpenz. klasifik. ekonomik'!$D$34:$F$34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'(F12)Shpenz. klasifik. ekonomik'!$A$35</c:f>
              <c:strCache>
                <c:ptCount val="1"/>
                <c:pt idx="0">
                  <c:v>Transferta të tjera </c:v>
                </c:pt>
              </c:strCache>
            </c:strRef>
          </c:tx>
          <c:invertIfNegative val="0"/>
          <c:cat>
            <c:numRef>
              <c:f>'(F12)Shpenz. klasifik. ekonomik'!$D$28:$F$28</c:f>
              <c:numCache>
                <c:formatCode>0_ ;\-0\ 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'(F12)Shpenz. klasifik. ekonomik'!$D$35:$F$35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'(F12)Shpenz. klasifik. ekonomik'!$A$36</c:f>
              <c:strCache>
                <c:ptCount val="1"/>
                <c:pt idx="0">
                  <c:v>Shpenzime kapitale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'(F12)Shpenz. klasifik. ekonomik'!$D$28:$F$28</c:f>
              <c:numCache>
                <c:formatCode>0_ ;\-0\ 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'(F12)Shpenz. klasifik. ekonomik'!$D$36:$F$36</c:f>
              <c:numCache>
                <c:formatCode>#,##0</c:formatCode>
                <c:ptCount val="3"/>
                <c:pt idx="0">
                  <c:v>2912</c:v>
                </c:pt>
                <c:pt idx="1">
                  <c:v>1866</c:v>
                </c:pt>
                <c:pt idx="2">
                  <c:v>2053</c:v>
                </c:pt>
              </c:numCache>
            </c:numRef>
          </c:val>
        </c:ser>
        <c:ser>
          <c:idx val="8"/>
          <c:order val="8"/>
          <c:tx>
            <c:strRef>
              <c:f>'(F12)Shpenz. klasifik. ekonomik'!$A$37</c:f>
              <c:strCache>
                <c:ptCount val="1"/>
                <c:pt idx="0">
                  <c:v>Interesa</c:v>
                </c:pt>
              </c:strCache>
            </c:strRef>
          </c:tx>
          <c:invertIfNegative val="0"/>
          <c:cat>
            <c:numRef>
              <c:f>'(F12)Shpenz. klasifik. ekonomik'!$D$28:$F$28</c:f>
              <c:numCache>
                <c:formatCode>0_ ;\-0\ 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'(F12)Shpenz. klasifik. ekonomik'!$D$37:$F$37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strRef>
              <c:f>'(F12)Shpenz. klasifik. ekonomik'!$A$38</c:f>
              <c:strCache>
                <c:ptCount val="1"/>
                <c:pt idx="0">
                  <c:v>Të tjera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'(F12)Shpenz. klasifik. ekonomik'!$D$28:$F$28</c:f>
              <c:numCache>
                <c:formatCode>0_ ;\-0\ 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'(F12)Shpenz. klasifik. ekonomik'!$D$38:$F$38</c:f>
              <c:numCache>
                <c:formatCode>#,##0</c:formatCode>
                <c:ptCount val="3"/>
                <c:pt idx="0">
                  <c:v>1.4804000000007136</c:v>
                </c:pt>
                <c:pt idx="1">
                  <c:v>3.0302489600007902</c:v>
                </c:pt>
                <c:pt idx="2">
                  <c:v>-0.99761337510449266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6603648"/>
        <c:axId val="236609536"/>
      </c:barChart>
      <c:catAx>
        <c:axId val="236603648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low"/>
        <c:txPr>
          <a:bodyPr/>
          <a:lstStyle/>
          <a:p>
            <a:pPr>
              <a:defRPr lang="de-CH"/>
            </a:pPr>
            <a:endParaRPr lang="de-DE"/>
          </a:p>
        </c:txPr>
        <c:crossAx val="236609536"/>
        <c:crosses val="autoZero"/>
        <c:auto val="1"/>
        <c:lblAlgn val="ctr"/>
        <c:lblOffset val="100"/>
        <c:noMultiLvlLbl val="0"/>
      </c:catAx>
      <c:valAx>
        <c:axId val="236609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de-CH"/>
            </a:pPr>
            <a:endParaRPr lang="de-DE"/>
          </a:p>
        </c:txPr>
        <c:crossAx val="236603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28571428571429"/>
          <c:y val="0.73760404991369333"/>
          <c:w val="0.71218487394958008"/>
          <c:h val="0.24380189885102468"/>
        </c:manualLayout>
      </c:layout>
      <c:overlay val="0"/>
      <c:txPr>
        <a:bodyPr/>
        <a:lstStyle/>
        <a:p>
          <a:pPr>
            <a:defRPr lang="de-CH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152400</xdr:rowOff>
    </xdr:from>
    <xdr:to>
      <xdr:col>8</xdr:col>
      <xdr:colOff>704850</xdr:colOff>
      <xdr:row>28</xdr:row>
      <xdr:rowOff>66675</xdr:rowOff>
    </xdr:to>
    <xdr:graphicFrame macro="">
      <xdr:nvGraphicFramePr>
        <xdr:cNvPr id="68223" name="Diagram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76200</xdr:rowOff>
    </xdr:from>
    <xdr:to>
      <xdr:col>28</xdr:col>
      <xdr:colOff>657225</xdr:colOff>
      <xdr:row>27</xdr:row>
      <xdr:rowOff>76199</xdr:rowOff>
    </xdr:to>
    <xdr:graphicFrame macro="">
      <xdr:nvGraphicFramePr>
        <xdr:cNvPr id="70271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161925</xdr:rowOff>
    </xdr:from>
    <xdr:to>
      <xdr:col>20</xdr:col>
      <xdr:colOff>0</xdr:colOff>
      <xdr:row>96</xdr:row>
      <xdr:rowOff>19050</xdr:rowOff>
    </xdr:to>
    <xdr:graphicFrame macro="">
      <xdr:nvGraphicFramePr>
        <xdr:cNvPr id="723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</xdr:row>
      <xdr:rowOff>114300</xdr:rowOff>
    </xdr:from>
    <xdr:to>
      <xdr:col>24</xdr:col>
      <xdr:colOff>114299</xdr:colOff>
      <xdr:row>34</xdr:row>
      <xdr:rowOff>19050</xdr:rowOff>
    </xdr:to>
    <xdr:graphicFrame macro="">
      <xdr:nvGraphicFramePr>
        <xdr:cNvPr id="7436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1</xdr:row>
      <xdr:rowOff>95250</xdr:rowOff>
    </xdr:from>
    <xdr:to>
      <xdr:col>5</xdr:col>
      <xdr:colOff>682626</xdr:colOff>
      <xdr:row>25</xdr:row>
      <xdr:rowOff>114300</xdr:rowOff>
    </xdr:to>
    <xdr:graphicFrame macro="">
      <xdr:nvGraphicFramePr>
        <xdr:cNvPr id="533734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180975</xdr:rowOff>
    </xdr:from>
    <xdr:to>
      <xdr:col>5</xdr:col>
      <xdr:colOff>704850</xdr:colOff>
      <xdr:row>42</xdr:row>
      <xdr:rowOff>79375</xdr:rowOff>
    </xdr:to>
    <xdr:graphicFrame macro="">
      <xdr:nvGraphicFramePr>
        <xdr:cNvPr id="533734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104775</xdr:rowOff>
    </xdr:from>
    <xdr:to>
      <xdr:col>8</xdr:col>
      <xdr:colOff>133350</xdr:colOff>
      <xdr:row>32</xdr:row>
      <xdr:rowOff>19050</xdr:rowOff>
    </xdr:to>
    <xdr:graphicFrame macro="">
      <xdr:nvGraphicFramePr>
        <xdr:cNvPr id="534041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1266825</xdr:colOff>
      <xdr:row>39</xdr:row>
      <xdr:rowOff>133350</xdr:rowOff>
    </xdr:from>
    <xdr:to>
      <xdr:col>5</xdr:col>
      <xdr:colOff>609600</xdr:colOff>
      <xdr:row>68</xdr:row>
      <xdr:rowOff>47625</xdr:rowOff>
    </xdr:to>
    <xdr:graphicFrame macro="">
      <xdr:nvGraphicFramePr>
        <xdr:cNvPr id="5340414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0.34025</cdr:x>
      <cdr:y>0.03355</cdr:y>
    </cdr:from>
    <cdr:to>
      <cdr:x>0.65522</cdr:x>
      <cdr:y>0.09471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702719" y="197644"/>
          <a:ext cx="2500312" cy="404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0.10856</cdr:x>
      <cdr:y>0.04605</cdr:y>
    </cdr:from>
    <cdr:to>
      <cdr:x>0.82858</cdr:x>
      <cdr:y>0.1363</cdr:y>
    </cdr:to>
    <cdr:sp macro="" textlink="'(G1) Translator'!$A$325">
      <cdr:nvSpPr>
        <cdr:cNvPr id="3" name="Textfeld 2"/>
        <cdr:cNvSpPr txBox="1"/>
      </cdr:nvSpPr>
      <cdr:spPr>
        <a:xfrm xmlns:a="http://schemas.openxmlformats.org/drawingml/2006/main">
          <a:off x="809625" y="275974"/>
          <a:ext cx="5314740" cy="5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fld id="{56E14781-F905-4A4E-8A1F-70859B853A65}" type="TxLink">
            <a:rPr lang="de-CH" sz="1600" b="1"/>
            <a:pPr algn="ctr"/>
            <a:t>Shpenzime sipas klasifikimit ekonomik (e ndarë)</a:t>
          </a:fld>
          <a:endParaRPr lang="de-CH" sz="1600" b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0.22199</cdr:x>
      <cdr:y>0.04126</cdr:y>
    </cdr:from>
    <cdr:to>
      <cdr:x>0.83858</cdr:x>
      <cdr:y>0.11407</cdr:y>
    </cdr:to>
    <cdr:sp macro="" textlink="'(G1) Translator'!$A$326">
      <cdr:nvSpPr>
        <cdr:cNvPr id="2" name="Textfeld 1"/>
        <cdr:cNvSpPr txBox="1"/>
      </cdr:nvSpPr>
      <cdr:spPr>
        <a:xfrm xmlns:a="http://schemas.openxmlformats.org/drawingml/2006/main">
          <a:off x="1378742" y="204786"/>
          <a:ext cx="3786187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7185B709-F1EE-41B8-AC7F-02D4E0FCD3E2}" type="TxLink">
            <a:rPr lang="de-CH" sz="1600" b="1"/>
            <a:pPr algn="ctr"/>
            <a:t>Shpenzime sipas klasifikimit ekonomik (e bashkuar)</a:t>
          </a:fld>
          <a:endParaRPr lang="de-CH" sz="16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bloetsc\AppData\Local\Microsoft\Windows\Temporary%20Internet%20Files\Content.Outlook\2Q7L9NRF\FPT%20unlocked%20version%20with%20numbers%2003%2011%202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OVERVIEW"/>
      <sheetName val="(1) GENERAL INFORMATION"/>
      <sheetName val="(2) PROGRAMS"/>
      <sheetName val="(3) ORGANISATION STRUCTURE"/>
      <sheetName val="(4) ACTIVITY&amp;PROJECT STRUCTURE"/>
      <sheetName val="(5) LAST YEAR EXPENDITURES"/>
      <sheetName val="(6) LAST YEAR REVENUES"/>
      <sheetName val="(7) CEILINGS"/>
      <sheetName val="(8) MACROECONOMIC ASSUMPTION"/>
      <sheetName val="(9) REVENUE ESTIMATION TAXES"/>
      <sheetName val="(10) REVENUE ESTIMATION FEES"/>
      <sheetName val="(11) REVENUE ESTIMATION FINES"/>
      <sheetName val="(12) REVENUE ESTIMATION ASSETS"/>
      <sheetName val="(13) REVENUE ESTIMATION OTHERS"/>
      <sheetName val="(D) BRF F1"/>
      <sheetName val="(D) BRF F2"/>
      <sheetName val="(D) BRF F3"/>
      <sheetName val="(D) BRF F4"/>
      <sheetName val="(D) BRF F5"/>
      <sheetName val="(D) BRF F6"/>
      <sheetName val="(D) BRF F7"/>
      <sheetName val="(D) BRF F8"/>
      <sheetName val="(D) BRF F9"/>
      <sheetName val="(D) BRF F10"/>
      <sheetName val="(D) BRF F11"/>
      <sheetName val="(D) BRF F12"/>
      <sheetName val="(D) BRF F13"/>
      <sheetName val="(D) BRF F14"/>
      <sheetName val="(D) BRF F15"/>
      <sheetName val="(D) BRF F16"/>
      <sheetName val="(D) BRF F17"/>
      <sheetName val="(D) BRF F18"/>
      <sheetName val="(D) BRF F19"/>
      <sheetName val="(D) BRF F20"/>
      <sheetName val="(D) BRF F21"/>
      <sheetName val="(D) BRF F22"/>
      <sheetName val="(1) REVENUE STATEMENT "/>
      <sheetName val="(2) EXPENDITURE STATEMENT GROSS"/>
      <sheetName val="(3) GRAPH EXP. GROSS"/>
      <sheetName val="(4) EXPENDITURE STATEMENT NET"/>
      <sheetName val="(5) GRAPH EXP. NET"/>
      <sheetName val="(6) EXPENDITURE BY ACTIVITY"/>
      <sheetName val="(7) GRAPH EXP. BY ACTIVITY"/>
      <sheetName val="(8) ECONOMIC EXPENDITURE"/>
      <sheetName val="(9) OVERALL FINANCIAL STATEMENT"/>
      <sheetName val="(10) OVERALL DISCREPA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C16" t="str">
            <v>Local forests</v>
          </cell>
        </row>
        <row r="17">
          <cell r="C17" t="str">
            <v>Environment</v>
          </cell>
        </row>
        <row r="18">
          <cell r="C18" t="str">
            <v>Sport development</v>
          </cell>
        </row>
        <row r="19">
          <cell r="C19" t="str">
            <v>Culture programs</v>
          </cell>
        </row>
        <row r="20">
          <cell r="C20" t="str">
            <v>Social care</v>
          </cell>
        </row>
        <row r="21">
          <cell r="C21" t="str">
            <v>Education</v>
          </cell>
        </row>
        <row r="22">
          <cell r="C22" t="str">
            <v>Healthcare</v>
          </cell>
        </row>
        <row r="23">
          <cell r="C23" t="str">
            <v>Civil emergencies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 t="str">
            <v>Other public services</v>
          </cell>
        </row>
        <row r="27">
          <cell r="C27" t="str">
            <v>Short term debt service</v>
          </cell>
        </row>
        <row r="28">
          <cell r="C28" t="str">
            <v>Long term debt service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externalLinkPath" Target="file:///C:\Users\wbloetsc\AppData\Local\Microsoft\Windows\Temporary%20Internet%20Files\Low\Content.IE5\L7F0HE6G\FPT_0001_april_30_2011%5b1%5d.xls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8.bin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3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8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3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21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7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2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7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2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6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20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" Type="http://schemas.openxmlformats.org/officeDocument/2006/relationships/externalLinkPath" Target="file:///C:\Users\ISB\AppData\Local\Microsoft\Windows\Temporary%20Internet%20Files\Low\Content.IE5\86RY9MT2\FPT-final%20Alb%20_Komuna%20Kallmet_11%20march%5b1%5d.xls" TargetMode="External"/><Relationship Id="rId6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1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24" Type="http://schemas.openxmlformats.org/officeDocument/2006/relationships/printerSettings" Target="../printerSettings/printerSettings49.bin"/><Relationship Id="rId5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5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23" Type="http://schemas.openxmlformats.org/officeDocument/2006/relationships/externalLinkPath" Target="file:///C:\Users\wbloetsc\AppData\Local\Microsoft\Windows\Temporary%20Internet%20Files\Content.Outlook\2Q7L9NRF\(D)%20BRF%20F1:(D)%20BRF%20F22" TargetMode="External"/><Relationship Id="rId10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9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4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9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4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22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3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8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3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21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7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2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7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25" Type="http://schemas.openxmlformats.org/officeDocument/2006/relationships/drawing" Target="../drawings/drawing5.xml"/><Relationship Id="rId2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6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20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" Type="http://schemas.openxmlformats.org/officeDocument/2006/relationships/externalLinkPath" Target="file:///C:\Users\ISB\AppData\Local\Microsoft\Windows\Temporary%20Internet%20Files\Low\Content.IE5\86RY9MT2\FPT-final%20Alb%20_Komuna%20Kallmet_11%20march%5b1%5d.xls" TargetMode="External"/><Relationship Id="rId6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1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24" Type="http://schemas.openxmlformats.org/officeDocument/2006/relationships/printerSettings" Target="../printerSettings/printerSettings50.bin"/><Relationship Id="rId5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5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23" Type="http://schemas.openxmlformats.org/officeDocument/2006/relationships/externalLinkPath" Target="file:///C:\Users\wbloetsc\AppData\Local\Microsoft\Windows\Temporary%20Internet%20Files\Content.Outlook\2Q7L9NRF\(D)%20BRF%20F1:(D)%20BRF%20F22" TargetMode="External"/><Relationship Id="rId10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9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4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9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14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Relationship Id="rId22" Type="http://schemas.openxmlformats.org/officeDocument/2006/relationships/externalLinkPath" Target="file:///C:\Users\spfaeffl\AppData\Local\Microsoft\Windows\Temporary%20Internet%20Files\Content.Outlook\KF1O1RMM\Kopie%20von%20FPT%20unlocked%20version%2030%2003%202012%20-%20english%20zur%20Probe%2018%2004%202012.xlsm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5DD749"/>
    <pageSetUpPr fitToPage="1"/>
  </sheetPr>
  <dimension ref="A1:I56"/>
  <sheetViews>
    <sheetView showGridLines="0" tabSelected="1" zoomScaleNormal="100" workbookViewId="0">
      <selection activeCell="A9" sqref="A9"/>
    </sheetView>
  </sheetViews>
  <sheetFormatPr baseColWidth="10" defaultColWidth="9.140625" defaultRowHeight="12.75" x14ac:dyDescent="0.2"/>
  <cols>
    <col min="1" max="1" width="23.7109375" style="5" customWidth="1"/>
    <col min="2" max="2" width="10.42578125" style="5" customWidth="1"/>
    <col min="3" max="3" width="23.85546875" style="107" customWidth="1"/>
    <col min="4" max="4" width="8.85546875" style="5" customWidth="1"/>
    <col min="5" max="6" width="8.85546875" style="107" customWidth="1"/>
    <col min="7" max="16384" width="9.140625" style="5"/>
  </cols>
  <sheetData>
    <row r="1" spans="1:9" x14ac:dyDescent="0.2">
      <c r="A1" s="730"/>
      <c r="D1" s="763" t="str">
        <f>'(B1)Informacion i përgjithshëm '!B11</f>
        <v>Kallmet</v>
      </c>
      <c r="E1" s="764"/>
      <c r="F1" s="765"/>
    </row>
    <row r="2" spans="1:9" s="10" customFormat="1" x14ac:dyDescent="0.2">
      <c r="D2" s="763" t="str">
        <f>'(B1)Informacion i përgjithshëm '!B12</f>
        <v>Marte Pjetri</v>
      </c>
      <c r="E2" s="764"/>
      <c r="F2" s="765"/>
      <c r="G2" s="29"/>
      <c r="H2" s="29"/>
      <c r="I2" s="29"/>
    </row>
    <row r="3" spans="1:9" s="108" customFormat="1" ht="12.75" customHeight="1" x14ac:dyDescent="0.25">
      <c r="D3" s="763" t="str">
        <f>'(B1)Informacion i përgjithshëm '!B13</f>
        <v>Kallmet I ri</v>
      </c>
      <c r="E3" s="764"/>
      <c r="F3" s="765"/>
    </row>
    <row r="4" spans="1:9" s="108" customFormat="1" ht="12.75" customHeight="1" x14ac:dyDescent="0.25">
      <c r="D4" s="618">
        <f>'(B1)Informacion i përgjithshëm '!B14</f>
        <v>11111</v>
      </c>
      <c r="E4" s="619" t="str">
        <f>'(B1)Informacion i përgjithshëm '!B15</f>
        <v>Lezhe</v>
      </c>
      <c r="F4" s="620"/>
    </row>
    <row r="5" spans="1:9" s="109" customFormat="1" x14ac:dyDescent="0.25"/>
    <row r="20" spans="1:6" ht="21" x14ac:dyDescent="0.35">
      <c r="A20" s="769" t="str">
        <f>'(G1) Translator'!A9</f>
        <v>(A1) PROGRAMI BUXHETOR</v>
      </c>
      <c r="B20" s="770"/>
      <c r="C20" s="770"/>
      <c r="D20" s="770"/>
      <c r="E20" s="770"/>
      <c r="F20" s="771"/>
    </row>
    <row r="21" spans="1:6" ht="21" x14ac:dyDescent="0.35">
      <c r="A21" s="766" t="str">
        <f>'(B1)Informacion i përgjithshëm '!B6&amp;"-"&amp;'(B1)Informacion i përgjithshëm '!B9</f>
        <v>2012-2015</v>
      </c>
      <c r="B21" s="767"/>
      <c r="C21" s="767"/>
      <c r="D21" s="767"/>
      <c r="E21" s="767"/>
      <c r="F21" s="768"/>
    </row>
    <row r="22" spans="1:6" ht="21" x14ac:dyDescent="0.35">
      <c r="A22" s="756" t="str">
        <f>'(B1)Informacion i përgjithshëm '!B11</f>
        <v>Kallmet</v>
      </c>
      <c r="B22" s="757"/>
      <c r="C22" s="757"/>
      <c r="D22" s="757"/>
      <c r="E22" s="757"/>
      <c r="F22" s="758"/>
    </row>
    <row r="23" spans="1:6" x14ac:dyDescent="0.2">
      <c r="C23" s="5"/>
      <c r="E23" s="5"/>
      <c r="F23" s="5"/>
    </row>
    <row r="24" spans="1:6" x14ac:dyDescent="0.2">
      <c r="C24" s="5"/>
      <c r="E24" s="5"/>
      <c r="F24" s="5"/>
    </row>
    <row r="38" spans="1:6" x14ac:dyDescent="0.2">
      <c r="A38" s="754" t="str">
        <f>'(G1) Translator'!A119</f>
        <v>PERIUDHA KOHORE</v>
      </c>
      <c r="B38" s="755"/>
      <c r="C38" s="39"/>
      <c r="D38" s="39"/>
      <c r="E38" s="39"/>
      <c r="F38" s="39"/>
    </row>
    <row r="39" spans="1:6" x14ac:dyDescent="0.2">
      <c r="A39" s="330" t="str">
        <f>'(G1) Translator'!A121</f>
        <v>Fakti Viti i kaluar</v>
      </c>
      <c r="B39" s="65">
        <f>'(B1)Informacion i përgjithshëm '!B5</f>
        <v>2011</v>
      </c>
      <c r="C39" s="39"/>
      <c r="D39" s="39"/>
      <c r="E39" s="39"/>
      <c r="F39" s="39"/>
    </row>
    <row r="40" spans="1:6" x14ac:dyDescent="0.2">
      <c r="A40" s="605" t="str">
        <f>'(G1) Translator'!A122</f>
        <v>Viti aktual (buxheti)</v>
      </c>
      <c r="B40" s="65">
        <f>'(B1)Informacion i përgjithshëm '!B6</f>
        <v>2012</v>
      </c>
      <c r="C40" s="110"/>
      <c r="D40" s="39"/>
      <c r="E40" s="39"/>
      <c r="F40" s="39"/>
    </row>
    <row r="41" spans="1:6" x14ac:dyDescent="0.2">
      <c r="A41" s="605" t="str">
        <f>'(G1) Translator'!A123</f>
        <v>Buxheti viti t+1</v>
      </c>
      <c r="B41" s="63">
        <f>'(B1)Informacion i përgjithshëm '!$B7</f>
        <v>2013</v>
      </c>
      <c r="C41" s="66"/>
      <c r="D41" s="24"/>
      <c r="E41" s="110"/>
      <c r="F41" s="110"/>
    </row>
    <row r="42" spans="1:6" x14ac:dyDescent="0.2">
      <c r="A42" s="605" t="str">
        <f>'(G1) Translator'!A124</f>
        <v>Buxheti viti t+2</v>
      </c>
      <c r="B42" s="63">
        <f>'(B1)Informacion i përgjithshëm '!$B8</f>
        <v>2014</v>
      </c>
      <c r="C42" s="110"/>
      <c r="D42" s="754" t="str">
        <f>'(G1) Translator'!A126</f>
        <v>Versioni</v>
      </c>
      <c r="E42" s="762"/>
      <c r="F42" s="755"/>
    </row>
    <row r="43" spans="1:6" x14ac:dyDescent="0.2">
      <c r="A43" s="605" t="str">
        <f>'(G1) Translator'!A125</f>
        <v>Buxheti viti t+3</v>
      </c>
      <c r="B43" s="63">
        <f>'(B1)Informacion i përgjithshëm '!$B9</f>
        <v>2015</v>
      </c>
      <c r="D43" s="759">
        <f>'(B1)Informacion i përgjithshëm '!B16</f>
        <v>41353</v>
      </c>
      <c r="E43" s="760"/>
      <c r="F43" s="761"/>
    </row>
    <row r="56" spans="3:3" x14ac:dyDescent="0.2">
      <c r="C56" s="731" t="s">
        <v>1004</v>
      </c>
    </row>
  </sheetData>
  <sheetProtection password="C771" sheet="1" objects="1" scenarios="1" selectLockedCells="1"/>
  <dataConsolidate/>
  <mergeCells count="9">
    <mergeCell ref="A38:B38"/>
    <mergeCell ref="A22:F22"/>
    <mergeCell ref="D43:F43"/>
    <mergeCell ref="D42:F42"/>
    <mergeCell ref="D1:F1"/>
    <mergeCell ref="D2:F2"/>
    <mergeCell ref="A21:F21"/>
    <mergeCell ref="A20:F20"/>
    <mergeCell ref="D3:F3"/>
  </mergeCells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rgb="FF00B0F0"/>
    <pageSetUpPr fitToPage="1"/>
  </sheetPr>
  <dimension ref="A1:B17"/>
  <sheetViews>
    <sheetView showGridLines="0" zoomScaleNormal="100" workbookViewId="0">
      <selection activeCell="A9" sqref="A9"/>
    </sheetView>
  </sheetViews>
  <sheetFormatPr baseColWidth="10" defaultColWidth="9.140625" defaultRowHeight="12.75" x14ac:dyDescent="0.2"/>
  <cols>
    <col min="1" max="2" width="43.42578125" style="1" customWidth="1"/>
    <col min="3" max="16384" width="9.140625" style="1"/>
  </cols>
  <sheetData>
    <row r="1" spans="1:2" s="114" customFormat="1" x14ac:dyDescent="0.2">
      <c r="A1" s="334" t="str">
        <f>'(G1) Translator'!A323</f>
        <v xml:space="preserve">E verdhë = plotësohet nga Departamenti i Financës </v>
      </c>
      <c r="B1" s="336"/>
    </row>
    <row r="2" spans="1:2" s="272" customFormat="1" x14ac:dyDescent="0.2"/>
    <row r="3" spans="1:2" ht="21" x14ac:dyDescent="0.35">
      <c r="A3" s="772" t="str">
        <f>'(G1) Translator'!A10</f>
        <v>(B1) INFORMACION I PËRGJITHSHËM</v>
      </c>
      <c r="B3" s="773"/>
    </row>
    <row r="4" spans="1:2" ht="15" customHeight="1" x14ac:dyDescent="0.2">
      <c r="A4" s="272"/>
    </row>
    <row r="5" spans="1:2" ht="15" customHeight="1" x14ac:dyDescent="0.2">
      <c r="A5" s="333" t="str">
        <f>'(G1) Translator'!A121</f>
        <v>Fakti Viti i kaluar</v>
      </c>
      <c r="B5" s="64">
        <f>B6-1</f>
        <v>2011</v>
      </c>
    </row>
    <row r="6" spans="1:2" ht="15" customHeight="1" x14ac:dyDescent="0.2">
      <c r="A6" s="607" t="str">
        <f>'(G1) Translator'!A122</f>
        <v>Viti aktual (buxheti)</v>
      </c>
      <c r="B6" s="171">
        <v>2012</v>
      </c>
    </row>
    <row r="7" spans="1:2" ht="15" customHeight="1" x14ac:dyDescent="0.2">
      <c r="A7" s="607" t="str">
        <f>'(G1) Translator'!A123</f>
        <v>Buxheti viti t+1</v>
      </c>
      <c r="B7" s="64">
        <f>B6+1</f>
        <v>2013</v>
      </c>
    </row>
    <row r="8" spans="1:2" ht="15" customHeight="1" x14ac:dyDescent="0.2">
      <c r="A8" s="607" t="str">
        <f>'(G1) Translator'!A124</f>
        <v>Buxheti viti t+2</v>
      </c>
      <c r="B8" s="64">
        <f>B7+1</f>
        <v>2014</v>
      </c>
    </row>
    <row r="9" spans="1:2" ht="15" customHeight="1" x14ac:dyDescent="0.2">
      <c r="A9" s="607" t="str">
        <f>'(G1) Translator'!A125</f>
        <v>Buxheti viti t+3</v>
      </c>
      <c r="B9" s="64">
        <f>B8+1</f>
        <v>2015</v>
      </c>
    </row>
    <row r="10" spans="1:2" ht="15" customHeight="1" x14ac:dyDescent="0.2"/>
    <row r="11" spans="1:2" ht="15" customHeight="1" x14ac:dyDescent="0.2">
      <c r="A11" s="606" t="str">
        <f>'(G1) Translator'!A127</f>
        <v>Komuna / Bashkia (emri)</v>
      </c>
      <c r="B11" s="621" t="s">
        <v>964</v>
      </c>
    </row>
    <row r="12" spans="1:2" ht="15" customHeight="1" x14ac:dyDescent="0.2">
      <c r="A12" s="606" t="str">
        <f>'(G1) Translator'!A128</f>
        <v xml:space="preserve">Shefi i departamentit të financës </v>
      </c>
      <c r="B12" s="171" t="s">
        <v>965</v>
      </c>
    </row>
    <row r="13" spans="1:2" ht="15" customHeight="1" x14ac:dyDescent="0.2">
      <c r="A13" s="606" t="str">
        <f>'(G1) Translator'!A129</f>
        <v>Rruga</v>
      </c>
      <c r="B13" s="171" t="s">
        <v>966</v>
      </c>
    </row>
    <row r="14" spans="1:2" ht="15" customHeight="1" x14ac:dyDescent="0.2">
      <c r="A14" s="606" t="str">
        <f>'(G1) Translator'!A130</f>
        <v>Kodi postal</v>
      </c>
      <c r="B14" s="171">
        <v>11111</v>
      </c>
    </row>
    <row r="15" spans="1:2" ht="15" customHeight="1" x14ac:dyDescent="0.2">
      <c r="A15" s="606" t="str">
        <f>'(G1) Translator'!A131</f>
        <v>Qyteti</v>
      </c>
      <c r="B15" s="171" t="s">
        <v>967</v>
      </c>
    </row>
    <row r="16" spans="1:2" ht="15" customHeight="1" x14ac:dyDescent="0.2">
      <c r="A16" s="606" t="str">
        <f>'(G1) Translator'!A132</f>
        <v>Data e zbatimit (viti, muaji, dita</v>
      </c>
      <c r="B16" s="73">
        <v>41353</v>
      </c>
    </row>
    <row r="17" spans="1:2" ht="15" customHeight="1" x14ac:dyDescent="0.2">
      <c r="A17" s="606" t="str">
        <f>'(G1) Translator'!A133</f>
        <v>Popullsia (në fund të vitit të kaluar)</v>
      </c>
      <c r="B17" s="302">
        <v>6937</v>
      </c>
    </row>
  </sheetData>
  <sheetProtection password="C771" sheet="1" objects="1" scenarios="1" selectLockedCells="1"/>
  <mergeCells count="1">
    <mergeCell ref="A3:B3"/>
  </mergeCells>
  <pageMargins left="0.7" right="0.7" top="0.75" bottom="0.75" header="0.3" footer="0.3"/>
  <pageSetup paperSize="9" fitToHeight="0" orientation="portrait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tabColor rgb="FF00B0F0"/>
    <pageSetUpPr fitToPage="1"/>
  </sheetPr>
  <dimension ref="A1:F74"/>
  <sheetViews>
    <sheetView showGridLines="0" zoomScaleNormal="100" workbookViewId="0">
      <selection activeCell="A9" sqref="A9"/>
    </sheetView>
  </sheetViews>
  <sheetFormatPr baseColWidth="10" defaultColWidth="9.140625" defaultRowHeight="12.75" x14ac:dyDescent="0.2"/>
  <cols>
    <col min="1" max="1" width="44.140625" style="1" customWidth="1"/>
    <col min="2" max="2" width="15.85546875" style="272" bestFit="1" customWidth="1"/>
    <col min="3" max="3" width="26.42578125" style="1" customWidth="1"/>
    <col min="4" max="16384" width="9.140625" style="1"/>
  </cols>
  <sheetData>
    <row r="1" spans="1:6" s="114" customFormat="1" x14ac:dyDescent="0.2">
      <c r="A1" s="653" t="str">
        <f>'(G1) Translator'!A323</f>
        <v xml:space="preserve">E verdhë = plotësohet nga Departamenti i Financës </v>
      </c>
      <c r="B1" s="654"/>
      <c r="C1" s="655"/>
    </row>
    <row r="2" spans="1:6" s="272" customFormat="1" x14ac:dyDescent="0.2"/>
    <row r="3" spans="1:6" ht="21" x14ac:dyDescent="0.35">
      <c r="A3" s="774" t="str">
        <f>'(G1) Translator'!A11</f>
        <v>(B2) PROGRAMET</v>
      </c>
      <c r="B3" s="774"/>
      <c r="C3" s="774"/>
      <c r="D3" s="248"/>
      <c r="E3" s="248"/>
      <c r="F3" s="248"/>
    </row>
    <row r="4" spans="1:6" ht="15" customHeight="1" x14ac:dyDescent="0.2">
      <c r="D4" s="248"/>
      <c r="E4" s="248"/>
      <c r="F4" s="248"/>
    </row>
    <row r="5" spans="1:6" s="3" customFormat="1" ht="15" customHeight="1" x14ac:dyDescent="0.25">
      <c r="A5" s="258" t="str">
        <f>'(G1) Translator'!A150</f>
        <v xml:space="preserve">Emri i programit </v>
      </c>
      <c r="B5" s="536" t="str">
        <f>'(G1) Translator'!A151</f>
        <v>Numri i programit</v>
      </c>
      <c r="C5" s="258" t="str">
        <f>'(G1) Translator'!A152</f>
        <v xml:space="preserve">Përgjegjësi i programit </v>
      </c>
      <c r="D5" s="250"/>
      <c r="E5" s="250"/>
      <c r="F5" s="250"/>
    </row>
    <row r="6" spans="1:6" ht="15" customHeight="1" x14ac:dyDescent="0.2">
      <c r="A6" s="161" t="s">
        <v>968</v>
      </c>
      <c r="B6" s="187" t="str">
        <f>'(G1) Translator'!A134</f>
        <v>Programi 1</v>
      </c>
      <c r="C6" s="161" t="s">
        <v>976</v>
      </c>
      <c r="D6" s="248"/>
      <c r="E6" s="248"/>
      <c r="F6" s="248"/>
    </row>
    <row r="7" spans="1:6" ht="15" customHeight="1" x14ac:dyDescent="0.2">
      <c r="A7" s="161" t="s">
        <v>969</v>
      </c>
      <c r="B7" s="187" t="str">
        <f>'(G1) Translator'!A135</f>
        <v>Programi 2</v>
      </c>
      <c r="C7" s="161" t="s">
        <v>983</v>
      </c>
      <c r="D7" s="248"/>
      <c r="E7" s="248"/>
      <c r="F7" s="248"/>
    </row>
    <row r="8" spans="1:6" ht="15" customHeight="1" x14ac:dyDescent="0.2">
      <c r="A8" s="161" t="s">
        <v>971</v>
      </c>
      <c r="B8" s="187" t="str">
        <f>'(G1) Translator'!A136</f>
        <v>Programi 3</v>
      </c>
      <c r="C8" s="161" t="s">
        <v>983</v>
      </c>
      <c r="D8" s="248"/>
      <c r="E8" s="248"/>
      <c r="F8" s="248"/>
    </row>
    <row r="9" spans="1:6" ht="15" customHeight="1" x14ac:dyDescent="0.2">
      <c r="A9" s="161" t="s">
        <v>970</v>
      </c>
      <c r="B9" s="187" t="str">
        <f>'(G1) Translator'!A137</f>
        <v>Programi 4</v>
      </c>
      <c r="C9" s="161" t="s">
        <v>984</v>
      </c>
      <c r="D9" s="248"/>
      <c r="E9" s="248"/>
      <c r="F9" s="248"/>
    </row>
    <row r="10" spans="1:6" ht="15" customHeight="1" x14ac:dyDescent="0.2">
      <c r="A10" s="161" t="s">
        <v>972</v>
      </c>
      <c r="B10" s="187" t="str">
        <f>'(G1) Translator'!A138</f>
        <v>Programi 5</v>
      </c>
      <c r="C10" s="161" t="s">
        <v>982</v>
      </c>
      <c r="D10" s="248"/>
      <c r="E10" s="248"/>
      <c r="F10" s="248"/>
    </row>
    <row r="11" spans="1:6" ht="15" customHeight="1" x14ac:dyDescent="0.2">
      <c r="A11" s="161" t="s">
        <v>973</v>
      </c>
      <c r="B11" s="187" t="str">
        <f>'(G1) Translator'!A139</f>
        <v>Programi 6</v>
      </c>
      <c r="C11" s="161" t="s">
        <v>984</v>
      </c>
      <c r="D11" s="248"/>
      <c r="E11" s="248"/>
      <c r="F11" s="248"/>
    </row>
    <row r="12" spans="1:6" ht="15" customHeight="1" x14ac:dyDescent="0.2">
      <c r="A12" s="161" t="s">
        <v>974</v>
      </c>
      <c r="B12" s="187" t="str">
        <f>'(G1) Translator'!A140</f>
        <v>Programi 7</v>
      </c>
      <c r="C12" s="161" t="s">
        <v>982</v>
      </c>
      <c r="D12" s="248"/>
      <c r="E12" s="248"/>
      <c r="F12" s="248"/>
    </row>
    <row r="13" spans="1:6" ht="15" customHeight="1" x14ac:dyDescent="0.2">
      <c r="A13" s="161" t="s">
        <v>975</v>
      </c>
      <c r="B13" s="187" t="str">
        <f>'(G1) Translator'!A141</f>
        <v>Programi 8</v>
      </c>
      <c r="C13" s="161" t="s">
        <v>965</v>
      </c>
      <c r="D13" s="248"/>
      <c r="E13" s="248"/>
      <c r="F13" s="248"/>
    </row>
    <row r="14" spans="1:6" ht="15" customHeight="1" x14ac:dyDescent="0.2">
      <c r="A14" s="161"/>
      <c r="B14" s="187" t="str">
        <f>'(G1) Translator'!A142</f>
        <v>Programi 9</v>
      </c>
      <c r="C14" s="161"/>
      <c r="D14" s="248"/>
      <c r="E14" s="248"/>
      <c r="F14" s="248"/>
    </row>
    <row r="15" spans="1:6" ht="15" customHeight="1" x14ac:dyDescent="0.2">
      <c r="A15" s="161"/>
      <c r="B15" s="187" t="str">
        <f>'(G1) Translator'!A143</f>
        <v>Programi 10</v>
      </c>
      <c r="C15" s="161"/>
      <c r="D15" s="248"/>
      <c r="E15" s="248"/>
      <c r="F15" s="248"/>
    </row>
    <row r="16" spans="1:6" ht="15" customHeight="1" x14ac:dyDescent="0.2">
      <c r="A16" s="161"/>
      <c r="B16" s="187" t="str">
        <f>'(G1) Translator'!A144</f>
        <v>Programi 11</v>
      </c>
      <c r="C16" s="161"/>
      <c r="D16" s="248"/>
      <c r="E16" s="248"/>
      <c r="F16" s="248"/>
    </row>
    <row r="17" spans="1:6" ht="15" customHeight="1" x14ac:dyDescent="0.2">
      <c r="A17" s="161"/>
      <c r="B17" s="187" t="str">
        <f>'(G1) Translator'!A145</f>
        <v>Programi 12</v>
      </c>
      <c r="C17" s="161"/>
      <c r="D17" s="248"/>
      <c r="E17" s="248"/>
      <c r="F17" s="248"/>
    </row>
    <row r="18" spans="1:6" ht="15" customHeight="1" x14ac:dyDescent="0.2">
      <c r="A18" s="161"/>
      <c r="B18" s="187" t="str">
        <f>'(G1) Translator'!A146</f>
        <v>Programi 13</v>
      </c>
      <c r="C18" s="161"/>
      <c r="D18" s="248"/>
      <c r="E18" s="248"/>
      <c r="F18" s="248"/>
    </row>
    <row r="19" spans="1:6" ht="15" customHeight="1" x14ac:dyDescent="0.2">
      <c r="A19" s="161"/>
      <c r="B19" s="187" t="str">
        <f>'(G1) Translator'!A147</f>
        <v>Programi 14</v>
      </c>
      <c r="C19" s="161"/>
      <c r="D19" s="248"/>
      <c r="E19" s="248"/>
      <c r="F19" s="248"/>
    </row>
    <row r="20" spans="1:6" ht="15" customHeight="1" x14ac:dyDescent="0.2">
      <c r="A20" s="161"/>
      <c r="B20" s="187" t="str">
        <f>'(G1) Translator'!A148</f>
        <v>Programi 15</v>
      </c>
      <c r="C20" s="161"/>
      <c r="D20" s="248"/>
      <c r="E20" s="248"/>
      <c r="F20" s="248"/>
    </row>
    <row r="21" spans="1:6" s="272" customFormat="1" ht="15" hidden="1" customHeight="1" x14ac:dyDescent="0.2">
      <c r="A21" s="161" t="s">
        <v>424</v>
      </c>
      <c r="B21" s="187" t="str">
        <f>'(G1) Translator'!A149</f>
        <v>Programi 16</v>
      </c>
      <c r="C21" s="161" t="s">
        <v>416</v>
      </c>
      <c r="D21" s="248"/>
      <c r="E21" s="248"/>
      <c r="F21" s="248"/>
    </row>
    <row r="22" spans="1:6" s="272" customFormat="1" x14ac:dyDescent="0.2">
      <c r="D22" s="248"/>
      <c r="E22" s="248"/>
      <c r="F22" s="248"/>
    </row>
    <row r="23" spans="1:6" x14ac:dyDescent="0.2">
      <c r="D23" s="248"/>
      <c r="E23" s="248"/>
      <c r="F23" s="248"/>
    </row>
    <row r="24" spans="1:6" x14ac:dyDescent="0.2">
      <c r="A24" s="248"/>
      <c r="B24" s="248"/>
      <c r="C24" s="248"/>
      <c r="D24" s="248"/>
      <c r="E24" s="248"/>
      <c r="F24" s="248"/>
    </row>
    <row r="25" spans="1:6" x14ac:dyDescent="0.2">
      <c r="A25" s="249"/>
      <c r="B25" s="249"/>
      <c r="C25" s="248"/>
      <c r="D25" s="248"/>
      <c r="E25" s="248"/>
      <c r="F25" s="248"/>
    </row>
    <row r="26" spans="1:6" x14ac:dyDescent="0.2">
      <c r="A26" s="249"/>
      <c r="B26" s="249"/>
      <c r="C26" s="248"/>
      <c r="D26" s="248"/>
      <c r="E26" s="248"/>
      <c r="F26" s="248"/>
    </row>
    <row r="27" spans="1:6" x14ac:dyDescent="0.2">
      <c r="A27" s="249"/>
      <c r="B27" s="249"/>
      <c r="C27" s="248"/>
      <c r="D27" s="248"/>
      <c r="E27" s="248"/>
      <c r="F27" s="248"/>
    </row>
    <row r="28" spans="1:6" x14ac:dyDescent="0.2">
      <c r="B28" s="249"/>
      <c r="C28" s="248"/>
      <c r="D28" s="248"/>
      <c r="E28" s="248"/>
      <c r="F28" s="248"/>
    </row>
    <row r="29" spans="1:6" x14ac:dyDescent="0.2">
      <c r="B29" s="249"/>
      <c r="C29" s="248"/>
      <c r="D29" s="248"/>
      <c r="E29" s="248"/>
      <c r="F29" s="248"/>
    </row>
    <row r="30" spans="1:6" x14ac:dyDescent="0.2">
      <c r="B30" s="249"/>
      <c r="C30" s="248"/>
      <c r="D30" s="248"/>
      <c r="E30" s="248"/>
      <c r="F30" s="248"/>
    </row>
    <row r="31" spans="1:6" x14ac:dyDescent="0.2">
      <c r="B31" s="249"/>
      <c r="C31" s="248"/>
      <c r="D31" s="248"/>
      <c r="E31" s="248"/>
      <c r="F31" s="248"/>
    </row>
    <row r="32" spans="1:6" x14ac:dyDescent="0.2">
      <c r="B32" s="249"/>
      <c r="C32" s="248"/>
      <c r="D32" s="248"/>
      <c r="E32" s="248"/>
      <c r="F32" s="248"/>
    </row>
    <row r="33" spans="1:6" x14ac:dyDescent="0.2">
      <c r="B33" s="249"/>
      <c r="C33" s="248"/>
      <c r="D33" s="248"/>
      <c r="E33" s="248"/>
      <c r="F33" s="248"/>
    </row>
    <row r="34" spans="1:6" x14ac:dyDescent="0.2">
      <c r="B34" s="249"/>
      <c r="C34" s="248"/>
      <c r="D34" s="248"/>
      <c r="E34" s="248"/>
      <c r="F34" s="248"/>
    </row>
    <row r="35" spans="1:6" x14ac:dyDescent="0.2">
      <c r="B35" s="249"/>
      <c r="C35" s="248"/>
      <c r="D35" s="248"/>
      <c r="E35" s="248"/>
      <c r="F35" s="248"/>
    </row>
    <row r="36" spans="1:6" x14ac:dyDescent="0.2">
      <c r="B36" s="4"/>
    </row>
    <row r="37" spans="1:6" x14ac:dyDescent="0.2">
      <c r="B37" s="4"/>
    </row>
    <row r="38" spans="1:6" x14ac:dyDescent="0.2">
      <c r="B38" s="4"/>
    </row>
    <row r="39" spans="1:6" x14ac:dyDescent="0.2">
      <c r="B39" s="4"/>
    </row>
    <row r="40" spans="1:6" x14ac:dyDescent="0.2">
      <c r="B40" s="4"/>
    </row>
    <row r="41" spans="1:6" x14ac:dyDescent="0.2">
      <c r="B41" s="4"/>
    </row>
    <row r="42" spans="1:6" x14ac:dyDescent="0.2">
      <c r="B42" s="4"/>
    </row>
    <row r="43" spans="1:6" x14ac:dyDescent="0.2">
      <c r="B43" s="4"/>
    </row>
    <row r="44" spans="1:6" x14ac:dyDescent="0.2">
      <c r="A44" s="4"/>
      <c r="B44" s="4"/>
    </row>
    <row r="45" spans="1:6" x14ac:dyDescent="0.2">
      <c r="A45" s="4"/>
      <c r="B45" s="4"/>
    </row>
    <row r="46" spans="1:6" x14ac:dyDescent="0.2">
      <c r="A46" s="4"/>
      <c r="B46" s="4"/>
    </row>
    <row r="47" spans="1:6" x14ac:dyDescent="0.2">
      <c r="A47" s="4"/>
      <c r="B47" s="4"/>
    </row>
    <row r="48" spans="1:6" x14ac:dyDescent="0.2">
      <c r="A48" s="4"/>
      <c r="B48" s="4"/>
    </row>
    <row r="49" spans="1:2" x14ac:dyDescent="0.2">
      <c r="A49" s="4"/>
      <c r="B49" s="4"/>
    </row>
    <row r="50" spans="1:2" x14ac:dyDescent="0.2">
      <c r="A50" s="4"/>
      <c r="B50" s="4"/>
    </row>
    <row r="51" spans="1:2" x14ac:dyDescent="0.2">
      <c r="A51" s="4"/>
      <c r="B51" s="4"/>
    </row>
    <row r="52" spans="1:2" x14ac:dyDescent="0.2">
      <c r="A52" s="4"/>
      <c r="B52" s="4"/>
    </row>
    <row r="53" spans="1:2" x14ac:dyDescent="0.2">
      <c r="A53" s="4"/>
      <c r="B53" s="4"/>
    </row>
    <row r="54" spans="1:2" x14ac:dyDescent="0.2">
      <c r="A54" s="4"/>
      <c r="B54" s="4"/>
    </row>
    <row r="55" spans="1:2" x14ac:dyDescent="0.2">
      <c r="A55" s="4"/>
      <c r="B55" s="4"/>
    </row>
    <row r="56" spans="1:2" x14ac:dyDescent="0.2">
      <c r="A56" s="4"/>
      <c r="B56" s="4"/>
    </row>
    <row r="57" spans="1:2" x14ac:dyDescent="0.2">
      <c r="A57" s="4"/>
      <c r="B57" s="4"/>
    </row>
    <row r="58" spans="1:2" x14ac:dyDescent="0.2">
      <c r="A58" s="4"/>
      <c r="B58" s="4"/>
    </row>
    <row r="59" spans="1:2" x14ac:dyDescent="0.2">
      <c r="A59" s="4"/>
      <c r="B59" s="4"/>
    </row>
    <row r="60" spans="1:2" x14ac:dyDescent="0.2">
      <c r="A60" s="4"/>
      <c r="B60" s="4"/>
    </row>
    <row r="61" spans="1:2" x14ac:dyDescent="0.2">
      <c r="A61" s="4"/>
      <c r="B61" s="4"/>
    </row>
    <row r="62" spans="1:2" x14ac:dyDescent="0.2">
      <c r="A62" s="4"/>
      <c r="B62" s="4"/>
    </row>
    <row r="63" spans="1:2" x14ac:dyDescent="0.2">
      <c r="A63" s="4"/>
      <c r="B63" s="4"/>
    </row>
    <row r="64" spans="1:2" x14ac:dyDescent="0.2">
      <c r="A64" s="4"/>
      <c r="B64" s="4"/>
    </row>
    <row r="65" spans="1:2" x14ac:dyDescent="0.2">
      <c r="A65" s="4"/>
      <c r="B65" s="4"/>
    </row>
    <row r="66" spans="1:2" x14ac:dyDescent="0.2">
      <c r="A66" s="4"/>
      <c r="B66" s="4"/>
    </row>
    <row r="67" spans="1:2" x14ac:dyDescent="0.2">
      <c r="A67" s="4"/>
      <c r="B67" s="4"/>
    </row>
    <row r="68" spans="1:2" x14ac:dyDescent="0.2">
      <c r="A68" s="4"/>
      <c r="B68" s="4"/>
    </row>
    <row r="69" spans="1:2" x14ac:dyDescent="0.2">
      <c r="A69" s="4"/>
      <c r="B69" s="4"/>
    </row>
    <row r="70" spans="1:2" x14ac:dyDescent="0.2">
      <c r="A70" s="4"/>
      <c r="B70" s="4"/>
    </row>
    <row r="71" spans="1:2" x14ac:dyDescent="0.2">
      <c r="A71" s="4"/>
      <c r="B71" s="4"/>
    </row>
    <row r="72" spans="1:2" x14ac:dyDescent="0.2">
      <c r="A72" s="4"/>
      <c r="B72" s="4"/>
    </row>
    <row r="73" spans="1:2" x14ac:dyDescent="0.2">
      <c r="A73" s="4"/>
      <c r="B73" s="4"/>
    </row>
    <row r="74" spans="1:2" x14ac:dyDescent="0.2">
      <c r="A74" s="4"/>
      <c r="B74" s="4"/>
    </row>
  </sheetData>
  <sheetProtection password="C771" sheet="1" objects="1" scenarios="1" selectLockedCells="1"/>
  <dataConsolidate/>
  <mergeCells count="1">
    <mergeCell ref="A3:C3"/>
  </mergeCells>
  <pageMargins left="0.7" right="0.7" top="0.75" bottom="0.75" header="0.3" footer="0.3"/>
  <pageSetup paperSize="9" fitToHeight="0" orientation="portrait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00B0F0"/>
    <pageSetUpPr fitToPage="1"/>
  </sheetPr>
  <dimension ref="A1:I82"/>
  <sheetViews>
    <sheetView showGridLines="0" zoomScaleNormal="100" workbookViewId="0">
      <selection activeCell="A9" sqref="A9"/>
    </sheetView>
  </sheetViews>
  <sheetFormatPr baseColWidth="10" defaultColWidth="9.140625" defaultRowHeight="12.75" x14ac:dyDescent="0.2"/>
  <cols>
    <col min="1" max="1" width="11.85546875" style="1" customWidth="1"/>
    <col min="2" max="2" width="28.42578125" style="1" customWidth="1"/>
    <col min="3" max="3" width="22.28515625" style="1" hidden="1" customWidth="1"/>
    <col min="4" max="5" width="17.28515625" style="1" customWidth="1"/>
    <col min="6" max="6" width="12.7109375" style="1" bestFit="1" customWidth="1"/>
    <col min="7" max="7" width="20.42578125" style="1" customWidth="1"/>
    <col min="8" max="8" width="16.28515625" style="1" customWidth="1"/>
    <col min="9" max="9" width="5.42578125" style="1" customWidth="1"/>
    <col min="10" max="16384" width="9.140625" style="1"/>
  </cols>
  <sheetData>
    <row r="1" spans="1:9" s="114" customFormat="1" x14ac:dyDescent="0.2">
      <c r="A1" s="653" t="str">
        <f>'(G1) Translator'!A323</f>
        <v xml:space="preserve">E verdhë = plotësohet nga Departamenti i Financës </v>
      </c>
      <c r="B1" s="654"/>
      <c r="C1" s="654"/>
      <c r="D1" s="654"/>
      <c r="E1" s="654"/>
      <c r="F1" s="654"/>
      <c r="G1" s="654"/>
      <c r="H1" s="654"/>
      <c r="I1" s="655"/>
    </row>
    <row r="2" spans="1:9" s="272" customFormat="1" x14ac:dyDescent="0.2"/>
    <row r="3" spans="1:9" ht="21" x14ac:dyDescent="0.35">
      <c r="A3" s="772" t="str">
        <f>'(G1) Translator'!A12</f>
        <v>(B3) STRUKTURA ORGANIZATIVE</v>
      </c>
      <c r="B3" s="775"/>
      <c r="C3" s="775"/>
      <c r="D3" s="775"/>
      <c r="E3" s="775"/>
      <c r="F3" s="775"/>
      <c r="G3" s="775"/>
      <c r="H3" s="775"/>
      <c r="I3" s="773"/>
    </row>
    <row r="5" spans="1:9" s="3" customFormat="1" ht="25.5" x14ac:dyDescent="0.25">
      <c r="A5" s="258" t="str">
        <f>'(G1) Translator'!A153</f>
        <v>Numri</v>
      </c>
      <c r="B5" s="607" t="str">
        <f>'(G1) Translator'!A154</f>
        <v>Funksioni</v>
      </c>
      <c r="C5" s="607" t="e">
        <f>'(G1) Translator'!#REF!</f>
        <v>#REF!</v>
      </c>
      <c r="D5" s="607" t="str">
        <f>'(G1) Translator'!A155</f>
        <v>Njësia administrative</v>
      </c>
      <c r="E5" s="607" t="str">
        <f>'(G1) Translator'!A156</f>
        <v>Përgjegjësi i funksionit</v>
      </c>
      <c r="F5" s="607" t="str">
        <f>'(G1) Translator'!A157</f>
        <v>Programi përkatës</v>
      </c>
      <c r="G5" s="607" t="str">
        <f>'(G1) Translator'!A158</f>
        <v xml:space="preserve">Emri i programit </v>
      </c>
      <c r="H5" s="607" t="str">
        <f>'(G1) Translator'!A159</f>
        <v xml:space="preserve">Përgjegjësi i programit </v>
      </c>
    </row>
    <row r="6" spans="1:9" ht="15" customHeight="1" x14ac:dyDescent="0.2">
      <c r="A6" s="187" t="str">
        <f>'(G1) Translator'!A359</f>
        <v>Funksioni 1</v>
      </c>
      <c r="B6" s="64" t="str">
        <f>'(G1) Translator'!A336</f>
        <v>Administrata</v>
      </c>
      <c r="C6" s="64" t="str">
        <f>B6</f>
        <v>Administrata</v>
      </c>
      <c r="D6" s="161" t="s">
        <v>978</v>
      </c>
      <c r="E6" s="161" t="s">
        <v>976</v>
      </c>
      <c r="F6" s="298" t="str">
        <f>IF(G6=""," ",VLOOKUP(G6,'(B2) Programet'!A$6:C$21,2,FALSE))</f>
        <v>Programi 8</v>
      </c>
      <c r="G6" s="161" t="s">
        <v>975</v>
      </c>
      <c r="H6" s="298" t="str">
        <f>IF(G6=""," ",VLOOKUP(G6,'(B2) Programet'!A$6:C$20,3,FALSE))</f>
        <v>Marte Pjetri</v>
      </c>
      <c r="I6" s="728" t="str">
        <f t="shared" ref="I6:I19" si="0">IF(OR(AND(D6&lt;&gt;"",G6&lt;&gt;""),AND(D6="",G6="")),"O.K.","STOP!")</f>
        <v>O.K.</v>
      </c>
    </row>
    <row r="7" spans="1:9" ht="15" customHeight="1" x14ac:dyDescent="0.2">
      <c r="A7" s="187" t="str">
        <f>'(G1) Translator'!A360</f>
        <v>Funksioni 2</v>
      </c>
      <c r="B7" s="282" t="str">
        <f>'(G1) Translator'!A337</f>
        <v>Pastrimi dhe gjelbrimi</v>
      </c>
      <c r="C7" s="64" t="str">
        <f t="shared" ref="C7:C27" si="1">B7</f>
        <v>Pastrimi dhe gjelbrimi</v>
      </c>
      <c r="D7" s="161" t="s">
        <v>979</v>
      </c>
      <c r="E7" s="161" t="s">
        <v>983</v>
      </c>
      <c r="F7" s="298" t="str">
        <f>IF(G7=""," ",VLOOKUP(G7,'(B2) Programet'!A$6:C$21,2,FALSE))</f>
        <v>Programi 2</v>
      </c>
      <c r="G7" s="161" t="s">
        <v>969</v>
      </c>
      <c r="H7" s="298" t="str">
        <f>IF(G7=""," ",VLOOKUP(G7,'(B2) Programet'!A$6:C$20,3,FALSE))</f>
        <v>Arben Dodaj</v>
      </c>
      <c r="I7" s="728" t="str">
        <f t="shared" si="0"/>
        <v>O.K.</v>
      </c>
    </row>
    <row r="8" spans="1:9" ht="15" customHeight="1" x14ac:dyDescent="0.2">
      <c r="A8" s="187" t="str">
        <f>'(G1) Translator'!A361</f>
        <v>Funksioni 3</v>
      </c>
      <c r="B8" s="282" t="str">
        <f>'(G1) Translator'!A338</f>
        <v>Ujësjellës Kanalizime</v>
      </c>
      <c r="C8" s="64" t="str">
        <f t="shared" si="1"/>
        <v>Ujësjellës Kanalizime</v>
      </c>
      <c r="D8" s="161" t="s">
        <v>979</v>
      </c>
      <c r="E8" s="161" t="s">
        <v>983</v>
      </c>
      <c r="F8" s="298" t="str">
        <f>IF(G8=""," ",VLOOKUP(G8,'(B2) Programet'!A$6:C$21,2,FALSE))</f>
        <v>Programi 2</v>
      </c>
      <c r="G8" s="161" t="s">
        <v>969</v>
      </c>
      <c r="H8" s="298" t="str">
        <f>IF(G8=""," ",VLOOKUP(G8,'(B2) Programet'!A$6:C$20,3,FALSE))</f>
        <v>Arben Dodaj</v>
      </c>
      <c r="I8" s="728" t="str">
        <f t="shared" si="0"/>
        <v>O.K.</v>
      </c>
    </row>
    <row r="9" spans="1:9" ht="15" customHeight="1" x14ac:dyDescent="0.2">
      <c r="A9" s="187" t="str">
        <f>'(G1) Translator'!A362</f>
        <v>Funksioni 4</v>
      </c>
      <c r="B9" s="282" t="str">
        <f>'(G1) Translator'!A339</f>
        <v xml:space="preserve">Mirëmbajtja e rrugëve </v>
      </c>
      <c r="C9" s="64" t="str">
        <f t="shared" si="1"/>
        <v xml:space="preserve">Mirëmbajtja e rrugëve </v>
      </c>
      <c r="D9" s="161" t="s">
        <v>979</v>
      </c>
      <c r="E9" s="161" t="s">
        <v>983</v>
      </c>
      <c r="F9" s="298" t="str">
        <f>IF(G9=""," ",VLOOKUP(G9,'(B2) Programet'!A$6:C$21,2,FALSE))</f>
        <v>Programi 3</v>
      </c>
      <c r="G9" s="161" t="s">
        <v>971</v>
      </c>
      <c r="H9" s="298" t="str">
        <f>IF(G9=""," ",VLOOKUP(G9,'(B2) Programet'!A$6:C$20,3,FALSE))</f>
        <v>Arben Dodaj</v>
      </c>
      <c r="I9" s="728" t="str">
        <f t="shared" si="0"/>
        <v>O.K.</v>
      </c>
    </row>
    <row r="10" spans="1:9" ht="15" customHeight="1" x14ac:dyDescent="0.2">
      <c r="A10" s="187" t="str">
        <f>'(G1) Translator'!A363</f>
        <v>Funksioni 5</v>
      </c>
      <c r="B10" s="282" t="str">
        <f>'(G1) Translator'!A340</f>
        <v>Transporti publik</v>
      </c>
      <c r="C10" s="64" t="str">
        <f t="shared" si="1"/>
        <v>Transporti publik</v>
      </c>
      <c r="D10" s="161"/>
      <c r="E10" s="161"/>
      <c r="F10" s="298" t="str">
        <f>IF(G10=""," ",VLOOKUP(G10,'(B2) Programet'!A$6:C$21,2,FALSE))</f>
        <v xml:space="preserve"> </v>
      </c>
      <c r="G10" s="161"/>
      <c r="H10" s="298" t="str">
        <f>IF(G10=""," ",VLOOKUP(G10,'(B2) Programet'!A$6:C$20,3,FALSE))</f>
        <v xml:space="preserve"> </v>
      </c>
      <c r="I10" s="728" t="str">
        <f t="shared" si="0"/>
        <v>O.K.</v>
      </c>
    </row>
    <row r="11" spans="1:9" ht="15" customHeight="1" x14ac:dyDescent="0.2">
      <c r="A11" s="187" t="str">
        <f>'(G1) Translator'!A364</f>
        <v>Funksioni 6</v>
      </c>
      <c r="B11" s="282" t="str">
        <f>'(G1) Translator'!A341</f>
        <v>Zhvillimi i turizmit</v>
      </c>
      <c r="C11" s="64" t="str">
        <f t="shared" si="1"/>
        <v>Zhvillimi i turizmit</v>
      </c>
      <c r="D11" s="161" t="s">
        <v>977</v>
      </c>
      <c r="E11" s="161" t="s">
        <v>984</v>
      </c>
      <c r="F11" s="298" t="str">
        <f>IF(G11=""," ",VLOOKUP(G11,'(B2) Programet'!A$6:C$21,2,FALSE))</f>
        <v>Programi 1</v>
      </c>
      <c r="G11" s="161" t="s">
        <v>968</v>
      </c>
      <c r="H11" s="298" t="str">
        <f>IF(G11=""," ",VLOOKUP(G11,'(B2) Programet'!A$6:C$20,3,FALSE))</f>
        <v>Evaristo Coli</v>
      </c>
      <c r="I11" s="728" t="str">
        <f t="shared" si="0"/>
        <v>O.K.</v>
      </c>
    </row>
    <row r="12" spans="1:9" ht="15" customHeight="1" x14ac:dyDescent="0.2">
      <c r="A12" s="187" t="str">
        <f>'(G1) Translator'!A365</f>
        <v>Funksioni 7</v>
      </c>
      <c r="B12" s="282" t="str">
        <f>'(G1) Translator'!A342</f>
        <v xml:space="preserve">Planifikimi urban </v>
      </c>
      <c r="C12" s="64" t="str">
        <f t="shared" si="1"/>
        <v xml:space="preserve">Planifikimi urban </v>
      </c>
      <c r="D12" s="161" t="s">
        <v>979</v>
      </c>
      <c r="E12" s="161" t="s">
        <v>983</v>
      </c>
      <c r="F12" s="298" t="str">
        <f>IF(G12=""," ",VLOOKUP(G12,'(B2) Programet'!A$6:C$21,2,FALSE))</f>
        <v>Programi 5</v>
      </c>
      <c r="G12" s="161" t="s">
        <v>972</v>
      </c>
      <c r="H12" s="298" t="str">
        <f>IF(G12=""," ",VLOOKUP(G12,'(B2) Programet'!A$6:C$20,3,FALSE))</f>
        <v>Pal Ndreca</v>
      </c>
      <c r="I12" s="728" t="str">
        <f t="shared" si="0"/>
        <v>O.K.</v>
      </c>
    </row>
    <row r="13" spans="1:9" ht="15" customHeight="1" x14ac:dyDescent="0.2">
      <c r="A13" s="187" t="str">
        <f>'(G1) Translator'!A366</f>
        <v>Funksioni 8</v>
      </c>
      <c r="B13" s="282" t="str">
        <f>'(G1) Translator'!A343</f>
        <v>Ndriçimi publik</v>
      </c>
      <c r="C13" s="64" t="str">
        <f t="shared" si="1"/>
        <v>Ndriçimi publik</v>
      </c>
      <c r="D13" s="161" t="s">
        <v>979</v>
      </c>
      <c r="E13" s="161" t="s">
        <v>983</v>
      </c>
      <c r="F13" s="298" t="str">
        <f>IF(G13=""," ",VLOOKUP(G13,'(B2) Programet'!A$6:C$21,2,FALSE))</f>
        <v>Programi 3</v>
      </c>
      <c r="G13" s="161" t="s">
        <v>971</v>
      </c>
      <c r="H13" s="298" t="str">
        <f>IF(G13=""," ",VLOOKUP(G13,'(B2) Programet'!A$6:C$20,3,FALSE))</f>
        <v>Arben Dodaj</v>
      </c>
      <c r="I13" s="728" t="str">
        <f t="shared" si="0"/>
        <v>O.K.</v>
      </c>
    </row>
    <row r="14" spans="1:9" ht="15" customHeight="1" x14ac:dyDescent="0.2">
      <c r="A14" s="187" t="str">
        <f>'(G1) Translator'!A367</f>
        <v>Funksioni 9</v>
      </c>
      <c r="B14" s="282" t="str">
        <f>'(G1) Translator'!A344</f>
        <v>Zhvillimi ekonomik</v>
      </c>
      <c r="C14" s="64" t="str">
        <f t="shared" si="1"/>
        <v>Zhvillimi ekonomik</v>
      </c>
      <c r="D14" s="161" t="s">
        <v>978</v>
      </c>
      <c r="E14" s="161" t="s">
        <v>976</v>
      </c>
      <c r="F14" s="298" t="str">
        <f>IF(G14=""," ",VLOOKUP(G14,'(B2) Programet'!A$6:C$21,2,FALSE))</f>
        <v>Programi 1</v>
      </c>
      <c r="G14" s="161" t="s">
        <v>968</v>
      </c>
      <c r="H14" s="298" t="str">
        <f>IF(G14=""," ",VLOOKUP(G14,'(B2) Programet'!A$6:C$20,3,FALSE))</f>
        <v>Evaristo Coli</v>
      </c>
      <c r="I14" s="728" t="str">
        <f t="shared" si="0"/>
        <v>O.K.</v>
      </c>
    </row>
    <row r="15" spans="1:9" ht="15" customHeight="1" x14ac:dyDescent="0.2">
      <c r="A15" s="187" t="str">
        <f>'(G1) Translator'!A368</f>
        <v>Funksioni 10</v>
      </c>
      <c r="B15" s="282" t="str">
        <f>'(G1) Translator'!A345</f>
        <v>Shërbimi pyjor</v>
      </c>
      <c r="C15" s="64" t="str">
        <f t="shared" si="1"/>
        <v>Shërbimi pyjor</v>
      </c>
      <c r="D15" s="161" t="s">
        <v>980</v>
      </c>
      <c r="E15" s="161" t="s">
        <v>982</v>
      </c>
      <c r="F15" s="298" t="str">
        <f>IF(G15=""," ",VLOOKUP(G15,'(B2) Programet'!A$6:C$21,2,FALSE))</f>
        <v>Programi 5</v>
      </c>
      <c r="G15" s="161" t="s">
        <v>972</v>
      </c>
      <c r="H15" s="298" t="str">
        <f>IF(G15=""," ",VLOOKUP(G15,'(B2) Programet'!A$6:C$20,3,FALSE))</f>
        <v>Pal Ndreca</v>
      </c>
      <c r="I15" s="728" t="str">
        <f t="shared" si="0"/>
        <v>O.K.</v>
      </c>
    </row>
    <row r="16" spans="1:9" ht="15" customHeight="1" x14ac:dyDescent="0.2">
      <c r="A16" s="187" t="str">
        <f>'(G1) Translator'!A369</f>
        <v>Funksioni 11</v>
      </c>
      <c r="B16" s="282" t="str">
        <f>'(G1) Translator'!A346</f>
        <v>Ambjenti</v>
      </c>
      <c r="C16" s="64" t="str">
        <f t="shared" si="1"/>
        <v>Ambjenti</v>
      </c>
      <c r="D16" s="161" t="s">
        <v>980</v>
      </c>
      <c r="E16" s="161" t="s">
        <v>982</v>
      </c>
      <c r="F16" s="298" t="str">
        <f>IF(G16=""," ",VLOOKUP(G16,'(B2) Programet'!A$6:C$21,2,FALSE))</f>
        <v>Programi 5</v>
      </c>
      <c r="G16" s="161" t="s">
        <v>972</v>
      </c>
      <c r="H16" s="298" t="str">
        <f>IF(G16=""," ",VLOOKUP(G16,'(B2) Programet'!A$6:C$20,3,FALSE))</f>
        <v>Pal Ndreca</v>
      </c>
      <c r="I16" s="728" t="str">
        <f t="shared" si="0"/>
        <v>O.K.</v>
      </c>
    </row>
    <row r="17" spans="1:9" ht="15" customHeight="1" x14ac:dyDescent="0.2">
      <c r="A17" s="187" t="str">
        <f>'(G1) Translator'!A370</f>
        <v>Funksioni 12</v>
      </c>
      <c r="B17" s="282" t="str">
        <f>'(G1) Translator'!A347</f>
        <v>Sporti</v>
      </c>
      <c r="C17" s="64" t="str">
        <f t="shared" si="1"/>
        <v>Sporti</v>
      </c>
      <c r="D17" s="161" t="s">
        <v>977</v>
      </c>
      <c r="E17" s="161" t="s">
        <v>984</v>
      </c>
      <c r="F17" s="298" t="str">
        <f>IF(G17=""," ",VLOOKUP(G17,'(B2) Programet'!A$6:C$21,2,FALSE))</f>
        <v>Programi 1</v>
      </c>
      <c r="G17" s="161" t="s">
        <v>968</v>
      </c>
      <c r="H17" s="298" t="str">
        <f>IF(G17=""," ",VLOOKUP(G17,'(B2) Programet'!A$6:C$20,3,FALSE))</f>
        <v>Evaristo Coli</v>
      </c>
      <c r="I17" s="728" t="str">
        <f t="shared" si="0"/>
        <v>O.K.</v>
      </c>
    </row>
    <row r="18" spans="1:9" ht="15" customHeight="1" x14ac:dyDescent="0.2">
      <c r="A18" s="187" t="str">
        <f>'(G1) Translator'!A371</f>
        <v>Funksioni 13</v>
      </c>
      <c r="B18" s="282" t="str">
        <f>'(G1) Translator'!A348</f>
        <v>Programe kulturore</v>
      </c>
      <c r="C18" s="64" t="str">
        <f t="shared" si="1"/>
        <v>Programe kulturore</v>
      </c>
      <c r="D18" s="161" t="s">
        <v>981</v>
      </c>
      <c r="E18" s="161" t="s">
        <v>984</v>
      </c>
      <c r="F18" s="298" t="str">
        <f>IF(G18=""," ",VLOOKUP(G18,'(B2) Programet'!A$6:C$21,2,FALSE))</f>
        <v>Programi 1</v>
      </c>
      <c r="G18" s="161" t="s">
        <v>968</v>
      </c>
      <c r="H18" s="298" t="str">
        <f>IF(G18=""," ",VLOOKUP(G18,'(B2) Programet'!A$6:C$20,3,FALSE))</f>
        <v>Evaristo Coli</v>
      </c>
      <c r="I18" s="728" t="str">
        <f t="shared" si="0"/>
        <v>O.K.</v>
      </c>
    </row>
    <row r="19" spans="1:9" ht="15" customHeight="1" x14ac:dyDescent="0.2">
      <c r="A19" s="187" t="str">
        <f>'(G1) Translator'!A372</f>
        <v>Funksioni 14</v>
      </c>
      <c r="B19" s="282" t="str">
        <f>'(G1) Translator'!A349</f>
        <v>Kujdesi social</v>
      </c>
      <c r="C19" s="64" t="str">
        <f t="shared" si="1"/>
        <v>Kujdesi social</v>
      </c>
      <c r="D19" s="161" t="s">
        <v>981</v>
      </c>
      <c r="E19" s="161" t="s">
        <v>984</v>
      </c>
      <c r="F19" s="298" t="str">
        <f>IF(G19=""," ",VLOOKUP(G19,'(B2) Programet'!A$6:C$21,2,FALSE))</f>
        <v>Programi 4</v>
      </c>
      <c r="G19" s="161" t="s">
        <v>970</v>
      </c>
      <c r="H19" s="298" t="str">
        <f>IF(G19=""," ",VLOOKUP(G19,'(B2) Programet'!A$6:C$20,3,FALSE))</f>
        <v>Vitore Gjekaj</v>
      </c>
      <c r="I19" s="728" t="str">
        <f t="shared" si="0"/>
        <v>O.K.</v>
      </c>
    </row>
    <row r="20" spans="1:9" ht="15" customHeight="1" x14ac:dyDescent="0.2">
      <c r="A20" s="187" t="str">
        <f>'(G1) Translator'!A373</f>
        <v>Funksioni 15</v>
      </c>
      <c r="B20" s="282" t="str">
        <f>'(G1) Translator'!A350</f>
        <v>Arsimi</v>
      </c>
      <c r="C20" s="64" t="str">
        <f t="shared" si="1"/>
        <v>Arsimi</v>
      </c>
      <c r="D20" s="161" t="s">
        <v>977</v>
      </c>
      <c r="E20" s="161" t="s">
        <v>984</v>
      </c>
      <c r="F20" s="298" t="str">
        <f>IF(G20=""," ",VLOOKUP(G20,'(B2) Programet'!A$6:C$21,2,FALSE))</f>
        <v>Programi 4</v>
      </c>
      <c r="G20" s="161" t="s">
        <v>970</v>
      </c>
      <c r="H20" s="298" t="str">
        <f>IF(G20=""," ",VLOOKUP(G20,'(B2) Programet'!A$6:C$20,3,FALSE))</f>
        <v>Vitore Gjekaj</v>
      </c>
      <c r="I20" s="728" t="str">
        <f>IF(OR(AND(D20&lt;&gt;"",G20&lt;&gt;""),AND(D20="",G20="")),"O.K.","STOP!")</f>
        <v>O.K.</v>
      </c>
    </row>
    <row r="21" spans="1:9" ht="15" customHeight="1" x14ac:dyDescent="0.2">
      <c r="A21" s="187" t="str">
        <f>'(G1) Translator'!A374</f>
        <v>Funksioni 16</v>
      </c>
      <c r="B21" s="282" t="str">
        <f>'(G1) Translator'!A351</f>
        <v>Shëndetsia</v>
      </c>
      <c r="C21" s="64" t="str">
        <f t="shared" si="1"/>
        <v>Shëndetsia</v>
      </c>
      <c r="D21" s="161"/>
      <c r="E21" s="161"/>
      <c r="F21" s="298" t="str">
        <f>IF(G21=""," ",VLOOKUP(G21,'(B2) Programet'!A$6:C$21,2,FALSE))</f>
        <v xml:space="preserve"> </v>
      </c>
      <c r="G21" s="161"/>
      <c r="H21" s="298" t="str">
        <f>IF(G21=""," ",VLOOKUP(G21,'(B2) Programet'!A$6:C$20,3,FALSE))</f>
        <v xml:space="preserve"> </v>
      </c>
      <c r="I21" s="728" t="str">
        <f t="shared" ref="I21:I27" si="2">IF(OR(AND(D21&lt;&gt;"",G21&lt;&gt;""),AND(D21="",G21="")),"O.K.","STOP!")</f>
        <v>O.K.</v>
      </c>
    </row>
    <row r="22" spans="1:9" ht="15" customHeight="1" x14ac:dyDescent="0.2">
      <c r="A22" s="187" t="str">
        <f>'(G1) Translator'!A375</f>
        <v>Funksioni 17</v>
      </c>
      <c r="B22" s="282" t="str">
        <f>'(G1) Translator'!A352</f>
        <v>Emergjencat civile</v>
      </c>
      <c r="C22" s="64" t="str">
        <f t="shared" si="1"/>
        <v>Emergjencat civile</v>
      </c>
      <c r="D22" s="161"/>
      <c r="E22" s="161"/>
      <c r="F22" s="298" t="str">
        <f>IF(G22=""," ",VLOOKUP(G22,'(B2) Programet'!A$6:C$21,2,FALSE))</f>
        <v xml:space="preserve"> </v>
      </c>
      <c r="G22" s="161"/>
      <c r="H22" s="298" t="str">
        <f>IF(G22=""," ",VLOOKUP(G22,'(B2) Programet'!A$6:C$20,3,FALSE))</f>
        <v xml:space="preserve"> </v>
      </c>
      <c r="I22" s="728" t="str">
        <f t="shared" si="2"/>
        <v>O.K.</v>
      </c>
    </row>
    <row r="23" spans="1:9" ht="15" customHeight="1" x14ac:dyDescent="0.2">
      <c r="A23" s="187" t="str">
        <f>'(G1) Translator'!A376</f>
        <v>Funksioni 18</v>
      </c>
      <c r="B23" s="161"/>
      <c r="C23" s="161">
        <f t="shared" si="1"/>
        <v>0</v>
      </c>
      <c r="D23" s="161"/>
      <c r="E23" s="161"/>
      <c r="F23" s="298" t="str">
        <f>IF(G23=""," ",VLOOKUP(G23,'(B2) Programet'!A$6:C$21,2,FALSE))</f>
        <v xml:space="preserve"> </v>
      </c>
      <c r="G23" s="161"/>
      <c r="H23" s="298" t="str">
        <f>IF(G23=""," ",VLOOKUP(G23,'(B2) Programet'!A$6:C$20,3,FALSE))</f>
        <v xml:space="preserve"> </v>
      </c>
      <c r="I23" s="728" t="str">
        <f t="shared" si="2"/>
        <v>O.K.</v>
      </c>
    </row>
    <row r="24" spans="1:9" ht="15" customHeight="1" x14ac:dyDescent="0.2">
      <c r="A24" s="187" t="str">
        <f>'(G1) Translator'!A377</f>
        <v>Funksioni 19</v>
      </c>
      <c r="B24" s="161"/>
      <c r="C24" s="161">
        <f t="shared" si="1"/>
        <v>0</v>
      </c>
      <c r="D24" s="161"/>
      <c r="E24" s="161"/>
      <c r="F24" s="298" t="str">
        <f>IF(G24=""," ",VLOOKUP(G24,'(B2) Programet'!A$6:C$21,2,FALSE))</f>
        <v xml:space="preserve"> </v>
      </c>
      <c r="G24" s="161"/>
      <c r="H24" s="298" t="str">
        <f>IF(G24=""," ",VLOOKUP(G24,'(B2) Programet'!A$6:C$20,3,FALSE))</f>
        <v xml:space="preserve"> </v>
      </c>
      <c r="I24" s="728" t="str">
        <f t="shared" si="2"/>
        <v>O.K.</v>
      </c>
    </row>
    <row r="25" spans="1:9" ht="15" customHeight="1" x14ac:dyDescent="0.2">
      <c r="A25" s="187" t="str">
        <f>'(G1) Translator'!A378</f>
        <v>Funksioni 20</v>
      </c>
      <c r="B25" s="282" t="str">
        <f>'(G1) Translator'!A355</f>
        <v xml:space="preserve">Shërbime të tjera publike </v>
      </c>
      <c r="C25" s="64" t="str">
        <f t="shared" si="1"/>
        <v xml:space="preserve">Shërbime të tjera publike </v>
      </c>
      <c r="D25" s="161"/>
      <c r="E25" s="161"/>
      <c r="F25" s="298" t="str">
        <f>IF(G25=""," ",VLOOKUP(G25,'(B2) Programet'!A$6:C$21,2,FALSE))</f>
        <v xml:space="preserve"> </v>
      </c>
      <c r="G25" s="161"/>
      <c r="H25" s="298" t="str">
        <f>IF(G25=""," ",VLOOKUP(G25,'(B2) Programet'!A$6:C$20,3,FALSE))</f>
        <v xml:space="preserve"> </v>
      </c>
      <c r="I25" s="728" t="str">
        <f t="shared" si="2"/>
        <v>O.K.</v>
      </c>
    </row>
    <row r="26" spans="1:9" ht="15" customHeight="1" x14ac:dyDescent="0.2">
      <c r="A26" s="187" t="str">
        <f>'(G1) Translator'!A379</f>
        <v>Funksioni 21</v>
      </c>
      <c r="B26" s="282" t="str">
        <f>'(G1) Translator'!A356</f>
        <v>Shërbimi borxhi afatshkurtër</v>
      </c>
      <c r="C26" s="64" t="str">
        <f t="shared" si="1"/>
        <v>Shërbimi borxhi afatshkurtër</v>
      </c>
      <c r="D26" s="161"/>
      <c r="E26" s="161"/>
      <c r="F26" s="298" t="str">
        <f>IF(G26=""," ",VLOOKUP(G26,'(B2) Programet'!A$6:C$21,2,FALSE))</f>
        <v xml:space="preserve"> </v>
      </c>
      <c r="G26" s="161"/>
      <c r="H26" s="298" t="str">
        <f>IF(G26=""," ",VLOOKUP(G26,'(B2) Programet'!A$6:C$20,3,FALSE))</f>
        <v xml:space="preserve"> </v>
      </c>
      <c r="I26" s="728" t="str">
        <f t="shared" si="2"/>
        <v>O.K.</v>
      </c>
    </row>
    <row r="27" spans="1:9" ht="15" customHeight="1" x14ac:dyDescent="0.2">
      <c r="A27" s="187" t="str">
        <f>'(G1) Translator'!A380</f>
        <v>Funksioni 22</v>
      </c>
      <c r="B27" s="282" t="str">
        <f>'(G1) Translator'!A357</f>
        <v>Shërbimi borxhi afatgjatë</v>
      </c>
      <c r="C27" s="64" t="str">
        <f t="shared" si="1"/>
        <v>Shërbimi borxhi afatgjatë</v>
      </c>
      <c r="D27" s="161"/>
      <c r="E27" s="161"/>
      <c r="F27" s="298" t="str">
        <f>IF(G27=""," ",VLOOKUP(G27,'(B2) Programet'!A$6:C$21,2,FALSE))</f>
        <v xml:space="preserve"> </v>
      </c>
      <c r="G27" s="161"/>
      <c r="H27" s="298" t="str">
        <f>IF(G27=""," ",VLOOKUP(G27,'(B2) Programet'!A$6:C$20,3,FALSE))</f>
        <v xml:space="preserve"> </v>
      </c>
      <c r="I27" s="728" t="str">
        <f t="shared" si="2"/>
        <v>O.K.</v>
      </c>
    </row>
    <row r="28" spans="1:9" x14ac:dyDescent="0.2">
      <c r="B28" s="4"/>
    </row>
    <row r="29" spans="1:9" x14ac:dyDescent="0.2">
      <c r="A29" s="320"/>
      <c r="G29" s="728"/>
    </row>
    <row r="30" spans="1:9" x14ac:dyDescent="0.2">
      <c r="A30" s="4"/>
      <c r="B30" s="4"/>
      <c r="C30" s="4"/>
      <c r="D30" s="4"/>
      <c r="E30" s="4"/>
      <c r="F30" s="4"/>
      <c r="G30" s="728"/>
      <c r="H30" s="4"/>
    </row>
    <row r="31" spans="1:9" hidden="1" x14ac:dyDescent="0.2">
      <c r="B31" s="4"/>
      <c r="G31" s="1" t="str">
        <f>'(B2) Programet'!A6</f>
        <v>Kultura dhe Turizmi</v>
      </c>
    </row>
    <row r="32" spans="1:9" hidden="1" x14ac:dyDescent="0.2">
      <c r="B32" s="4"/>
      <c r="G32" s="272" t="str">
        <f>'(B2) Programet'!A7</f>
        <v>Sherbimet Publike</v>
      </c>
    </row>
    <row r="33" spans="2:7" hidden="1" x14ac:dyDescent="0.2">
      <c r="B33" s="4"/>
      <c r="G33" s="272" t="str">
        <f>'(B2) Programet'!A8</f>
        <v>Infrastruktura rrugore</v>
      </c>
    </row>
    <row r="34" spans="2:7" hidden="1" x14ac:dyDescent="0.2">
      <c r="B34" s="4"/>
      <c r="G34" s="272" t="str">
        <f>'(B2) Programet'!A9</f>
        <v>Kujdesi social dhe solidariteti</v>
      </c>
    </row>
    <row r="35" spans="2:7" hidden="1" x14ac:dyDescent="0.2">
      <c r="B35" s="4"/>
      <c r="G35" s="272" t="str">
        <f>'(B2) Programet'!A10</f>
        <v>Mjedisi, Mrojtja e Pyjeve dhe Kullotave</v>
      </c>
    </row>
    <row r="36" spans="2:7" hidden="1" x14ac:dyDescent="0.2">
      <c r="B36" s="4"/>
      <c r="G36" s="272" t="str">
        <f>'(B2) Programet'!A11</f>
        <v>Arsimi Parauniversitar dhe Edukimit</v>
      </c>
    </row>
    <row r="37" spans="2:7" hidden="1" x14ac:dyDescent="0.2">
      <c r="B37" s="4"/>
      <c r="G37" s="272" t="str">
        <f>'(B2) Programet'!A12</f>
        <v>Programi Mbrojtja e Mjedisit</v>
      </c>
    </row>
    <row r="38" spans="2:7" hidden="1" x14ac:dyDescent="0.2">
      <c r="B38" s="4"/>
      <c r="G38" s="272" t="str">
        <f>'(B2) Programet'!A13</f>
        <v>Planifikim Manaxhim Administrim</v>
      </c>
    </row>
    <row r="39" spans="2:7" hidden="1" x14ac:dyDescent="0.2">
      <c r="B39" s="4"/>
      <c r="G39" s="272">
        <f>'(B2) Programet'!A14</f>
        <v>0</v>
      </c>
    </row>
    <row r="40" spans="2:7" hidden="1" x14ac:dyDescent="0.2">
      <c r="B40" s="4"/>
      <c r="G40" s="272">
        <f>'(B2) Programet'!A15</f>
        <v>0</v>
      </c>
    </row>
    <row r="41" spans="2:7" hidden="1" x14ac:dyDescent="0.2">
      <c r="B41" s="4"/>
      <c r="G41" s="272">
        <f>'(B2) Programet'!A16</f>
        <v>0</v>
      </c>
    </row>
    <row r="42" spans="2:7" hidden="1" x14ac:dyDescent="0.2">
      <c r="B42" s="4"/>
      <c r="G42" s="272">
        <f>'(B2) Programet'!A17</f>
        <v>0</v>
      </c>
    </row>
    <row r="43" spans="2:7" hidden="1" x14ac:dyDescent="0.2">
      <c r="B43" s="4"/>
      <c r="G43" s="272">
        <f>'(B2) Programet'!A18</f>
        <v>0</v>
      </c>
    </row>
    <row r="44" spans="2:7" hidden="1" x14ac:dyDescent="0.2">
      <c r="B44" s="4"/>
      <c r="G44" s="272">
        <f>'(B2) Programet'!A19</f>
        <v>0</v>
      </c>
    </row>
    <row r="45" spans="2:7" hidden="1" x14ac:dyDescent="0.2">
      <c r="B45" s="4"/>
      <c r="G45" s="272">
        <f>'(B2) Programet'!A20</f>
        <v>0</v>
      </c>
    </row>
    <row r="46" spans="2:7" x14ac:dyDescent="0.2">
      <c r="B46" s="4"/>
      <c r="G46" s="272"/>
    </row>
    <row r="47" spans="2:7" x14ac:dyDescent="0.2">
      <c r="B47" s="4"/>
      <c r="G47" s="272"/>
    </row>
    <row r="48" spans="2:7" x14ac:dyDescent="0.2">
      <c r="B48" s="4"/>
      <c r="G48" s="272"/>
    </row>
    <row r="49" spans="2:7" x14ac:dyDescent="0.2">
      <c r="B49" s="4"/>
      <c r="G49" s="272"/>
    </row>
    <row r="50" spans="2:7" x14ac:dyDescent="0.2">
      <c r="B50" s="4"/>
    </row>
    <row r="51" spans="2:7" x14ac:dyDescent="0.2">
      <c r="B51" s="4"/>
    </row>
    <row r="52" spans="2:7" x14ac:dyDescent="0.2">
      <c r="B52" s="4"/>
    </row>
    <row r="53" spans="2:7" x14ac:dyDescent="0.2">
      <c r="B53" s="4"/>
    </row>
    <row r="54" spans="2:7" x14ac:dyDescent="0.2">
      <c r="B54" s="4"/>
    </row>
    <row r="55" spans="2:7" x14ac:dyDescent="0.2">
      <c r="B55" s="4"/>
    </row>
    <row r="56" spans="2:7" x14ac:dyDescent="0.2">
      <c r="B56" s="4"/>
    </row>
    <row r="57" spans="2:7" x14ac:dyDescent="0.2">
      <c r="B57" s="4"/>
    </row>
    <row r="58" spans="2:7" x14ac:dyDescent="0.2">
      <c r="B58" s="4"/>
    </row>
    <row r="59" spans="2:7" x14ac:dyDescent="0.2">
      <c r="B59" s="4"/>
    </row>
    <row r="60" spans="2:7" x14ac:dyDescent="0.2">
      <c r="B60" s="4"/>
    </row>
    <row r="61" spans="2:7" x14ac:dyDescent="0.2">
      <c r="B61" s="4"/>
    </row>
    <row r="62" spans="2:7" x14ac:dyDescent="0.2">
      <c r="B62" s="4"/>
    </row>
    <row r="63" spans="2:7" x14ac:dyDescent="0.2">
      <c r="B63" s="4"/>
    </row>
    <row r="64" spans="2:7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  <row r="72" spans="2:2" x14ac:dyDescent="0.2">
      <c r="B72" s="4"/>
    </row>
    <row r="73" spans="2:2" x14ac:dyDescent="0.2">
      <c r="B73" s="4"/>
    </row>
    <row r="74" spans="2:2" x14ac:dyDescent="0.2">
      <c r="B74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</sheetData>
  <sheetProtection password="C771" sheet="1" objects="1" scenarios="1" selectLockedCells="1"/>
  <dataConsolidate/>
  <mergeCells count="1">
    <mergeCell ref="A3:I3"/>
  </mergeCells>
  <dataValidations disablePrompts="1" count="1">
    <dataValidation type="list" allowBlank="1" showInputMessage="1" showErrorMessage="1" sqref="G6:G27">
      <formula1>$G$31:$G$45</formula1>
    </dataValidation>
  </dataValidations>
  <pageMargins left="0.78740157480314965" right="0.70866141732283472" top="0.84562499999999996" bottom="0.78740157480314965" header="0.43307086614173229" footer="0.31496062992125984"/>
  <pageSetup paperSize="9" fitToHeight="0" orientation="landscape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tabColor rgb="FF00B0F0"/>
    <pageSetUpPr fitToPage="1"/>
  </sheetPr>
  <dimension ref="A1:H121"/>
  <sheetViews>
    <sheetView showGridLines="0" zoomScaleNormal="100" workbookViewId="0">
      <selection activeCell="A9" sqref="A9"/>
    </sheetView>
  </sheetViews>
  <sheetFormatPr baseColWidth="10" defaultColWidth="4.140625" defaultRowHeight="12.75" x14ac:dyDescent="0.2"/>
  <cols>
    <col min="1" max="1" width="23.140625" style="190" customWidth="1"/>
    <col min="2" max="2" width="0.140625" style="188" customWidth="1"/>
    <col min="3" max="5" width="30.85546875" style="188" customWidth="1"/>
    <col min="6" max="6" width="14.140625" style="190" customWidth="1"/>
    <col min="7" max="7" width="11.5703125" style="190" hidden="1" customWidth="1"/>
    <col min="8" max="8" width="1.140625" style="190" customWidth="1"/>
    <col min="9" max="14" width="11.5703125" style="190" customWidth="1"/>
    <col min="15" max="16384" width="4.140625" style="190"/>
  </cols>
  <sheetData>
    <row r="1" spans="1:7" s="652" customFormat="1" x14ac:dyDescent="0.2">
      <c r="A1" s="653" t="str">
        <f>'(G1) Translator'!A323</f>
        <v xml:space="preserve">E verdhë = plotësohet nga Departamenti i Financës </v>
      </c>
      <c r="B1" s="654"/>
      <c r="C1" s="654"/>
      <c r="D1" s="654"/>
      <c r="E1" s="654"/>
      <c r="F1" s="655"/>
    </row>
    <row r="3" spans="1:7" ht="21" x14ac:dyDescent="0.35">
      <c r="A3" s="776" t="str">
        <f>'(G1) Translator'!A13</f>
        <v xml:space="preserve">(B4) AKTIVITETET PËR ÇDO FUNKSION </v>
      </c>
      <c r="B3" s="777"/>
      <c r="C3" s="777"/>
      <c r="D3" s="777"/>
      <c r="E3" s="777"/>
      <c r="F3" s="778"/>
    </row>
    <row r="4" spans="1:7" s="1" customFormat="1" x14ac:dyDescent="0.2"/>
    <row r="5" spans="1:7" ht="38.25" x14ac:dyDescent="0.2">
      <c r="A5" s="189"/>
      <c r="B5" s="189"/>
      <c r="C5" s="333" t="str">
        <f>'(G1) Translator'!A160</f>
        <v>Emri i Aktivitetit / Projektit</v>
      </c>
      <c r="D5" s="607" t="str">
        <f>'(G1) Translator'!A161</f>
        <v xml:space="preserve">Aktiviteti / Projekti: ne vijim/ I ri në vazhdim / i ri </v>
      </c>
      <c r="E5" s="607" t="str">
        <f>'(G1) Translator'!A162</f>
        <v xml:space="preserve">Aktiviteti / Projekti: I veti/perbashket/deleguar ekskluziv / i përbashkët  / i deleguar </v>
      </c>
    </row>
    <row r="6" spans="1:7" x14ac:dyDescent="0.2">
      <c r="A6" s="189" t="str">
        <f>'(B3) Struktura Organizative'!A6</f>
        <v>Funksioni 1</v>
      </c>
      <c r="B6" s="189" t="str">
        <f>'(B3) Struktura Organizative'!C6</f>
        <v>Administrata</v>
      </c>
      <c r="C6" s="189" t="str">
        <f>'(B3) Struktura Organizative'!B6</f>
        <v>Administrata</v>
      </c>
      <c r="D6" s="322"/>
      <c r="E6" s="189"/>
    </row>
    <row r="7" spans="1:7" ht="25.5" x14ac:dyDescent="0.2">
      <c r="A7" s="332" t="str">
        <f>'(G1) Translator'!A386</f>
        <v>Aktiviteti / Projekti  1a</v>
      </c>
      <c r="B7" s="159"/>
      <c r="C7" s="338" t="s">
        <v>995</v>
      </c>
      <c r="D7" s="161" t="s">
        <v>929</v>
      </c>
      <c r="E7" s="161" t="s">
        <v>959</v>
      </c>
      <c r="F7" s="322" t="str">
        <f>IF(G7=FALSE,"INCORRECT ENTRY!","OK!")</f>
        <v>OK!</v>
      </c>
      <c r="G7" s="190" t="b">
        <f t="shared" ref="G7:G69" si="0">OR(AND(C7="",D7="",E7=""),AND(C7&lt;&gt;"",D7&lt;&gt;"",E7&lt;&gt;""))</f>
        <v>1</v>
      </c>
    </row>
    <row r="8" spans="1:7" x14ac:dyDescent="0.2">
      <c r="A8" s="713" t="str">
        <f>'(G1) Translator'!A387</f>
        <v>Aktiviteti / Projekti  1b</v>
      </c>
      <c r="B8" s="159"/>
      <c r="C8" s="161"/>
      <c r="D8" s="161"/>
      <c r="E8" s="161"/>
      <c r="F8" s="322" t="str">
        <f t="shared" ref="F8:F69" si="1">IF(G8=FALSE,"INCORRECT ENTRY!","OK!")</f>
        <v>OK!</v>
      </c>
      <c r="G8" s="190" t="b">
        <f t="shared" si="0"/>
        <v>1</v>
      </c>
    </row>
    <row r="9" spans="1:7" x14ac:dyDescent="0.2">
      <c r="A9" s="713" t="str">
        <f>'(G1) Translator'!A388</f>
        <v>Aktiviteti / Projekti  1c</v>
      </c>
      <c r="B9" s="159"/>
      <c r="C9" s="161"/>
      <c r="D9" s="161"/>
      <c r="E9" s="161"/>
      <c r="F9" s="322" t="str">
        <f t="shared" si="1"/>
        <v>OK!</v>
      </c>
      <c r="G9" s="190" t="b">
        <f t="shared" si="0"/>
        <v>1</v>
      </c>
    </row>
    <row r="10" spans="1:7" x14ac:dyDescent="0.2">
      <c r="A10" s="55" t="str">
        <f>B6</f>
        <v>Administrata</v>
      </c>
      <c r="B10" s="56"/>
      <c r="C10" s="56"/>
      <c r="D10" s="56"/>
      <c r="E10" s="58"/>
      <c r="F10" s="322"/>
    </row>
    <row r="11" spans="1:7" x14ac:dyDescent="0.2">
      <c r="A11" s="189" t="str">
        <f>'(B3) Struktura Organizative'!A7</f>
        <v>Funksioni 2</v>
      </c>
      <c r="B11" s="189" t="str">
        <f>'(B3) Struktura Organizative'!C7</f>
        <v>Pastrimi dhe gjelbrimi</v>
      </c>
      <c r="C11" s="189" t="str">
        <f>'(B3) Struktura Organizative'!B7</f>
        <v>Pastrimi dhe gjelbrimi</v>
      </c>
      <c r="D11" s="322"/>
      <c r="E11" s="189"/>
      <c r="F11" s="322"/>
    </row>
    <row r="12" spans="1:7" x14ac:dyDescent="0.2">
      <c r="A12" s="713" t="str">
        <f>'(G1) Translator'!A389</f>
        <v>Aktiviteti / Projekti  2a</v>
      </c>
      <c r="B12" s="159"/>
      <c r="C12" s="304"/>
      <c r="D12" s="161"/>
      <c r="E12" s="161"/>
      <c r="F12" s="322" t="str">
        <f t="shared" si="1"/>
        <v>OK!</v>
      </c>
      <c r="G12" s="190" t="b">
        <f t="shared" si="0"/>
        <v>1</v>
      </c>
    </row>
    <row r="13" spans="1:7" x14ac:dyDescent="0.2">
      <c r="A13" s="713" t="str">
        <f>'(G1) Translator'!A390</f>
        <v>Aktiviteti / Projekti  2b</v>
      </c>
      <c r="B13" s="159"/>
      <c r="C13" s="303"/>
      <c r="D13" s="161"/>
      <c r="E13" s="161"/>
      <c r="F13" s="322" t="str">
        <f t="shared" si="1"/>
        <v>OK!</v>
      </c>
      <c r="G13" s="190" t="b">
        <f t="shared" si="0"/>
        <v>1</v>
      </c>
    </row>
    <row r="14" spans="1:7" x14ac:dyDescent="0.2">
      <c r="A14" s="713" t="str">
        <f>'(G1) Translator'!A391</f>
        <v>Aktiviteti / Projekti  2c</v>
      </c>
      <c r="B14" s="159"/>
      <c r="C14" s="303"/>
      <c r="D14" s="161"/>
      <c r="E14" s="161"/>
      <c r="F14" s="322" t="str">
        <f t="shared" si="1"/>
        <v>OK!</v>
      </c>
      <c r="G14" s="190" t="b">
        <f t="shared" si="0"/>
        <v>1</v>
      </c>
    </row>
    <row r="15" spans="1:7" x14ac:dyDescent="0.2">
      <c r="A15" s="55" t="str">
        <f>B11</f>
        <v>Pastrimi dhe gjelbrimi</v>
      </c>
      <c r="B15" s="56"/>
      <c r="C15" s="56"/>
      <c r="D15" s="56"/>
      <c r="E15" s="58"/>
      <c r="F15" s="322"/>
    </row>
    <row r="16" spans="1:7" x14ac:dyDescent="0.2">
      <c r="A16" s="189" t="str">
        <f>'(B3) Struktura Organizative'!A8</f>
        <v>Funksioni 3</v>
      </c>
      <c r="B16" s="189" t="str">
        <f>'(B3) Struktura Organizative'!C8</f>
        <v>Ujësjellës Kanalizime</v>
      </c>
      <c r="C16" s="189" t="str">
        <f>'(B3) Struktura Organizative'!B8</f>
        <v>Ujësjellës Kanalizime</v>
      </c>
      <c r="D16" s="322"/>
      <c r="E16" s="189"/>
      <c r="F16" s="322"/>
    </row>
    <row r="17" spans="1:7" ht="25.5" x14ac:dyDescent="0.2">
      <c r="A17" s="713" t="str">
        <f>'(G1) Translator'!A392</f>
        <v>Aktiviteti / Projekti  3a</v>
      </c>
      <c r="B17" s="159"/>
      <c r="C17" s="338" t="s">
        <v>1002</v>
      </c>
      <c r="D17" s="161" t="s">
        <v>929</v>
      </c>
      <c r="E17" s="161" t="s">
        <v>959</v>
      </c>
      <c r="F17" s="322" t="str">
        <f t="shared" si="1"/>
        <v>OK!</v>
      </c>
      <c r="G17" s="190" t="b">
        <f t="shared" si="0"/>
        <v>1</v>
      </c>
    </row>
    <row r="18" spans="1:7" x14ac:dyDescent="0.2">
      <c r="A18" s="713" t="str">
        <f>'(G1) Translator'!A393</f>
        <v>Aktiviteti / Projekti  3b</v>
      </c>
      <c r="B18" s="159"/>
      <c r="C18" s="161"/>
      <c r="D18" s="161"/>
      <c r="E18" s="161"/>
      <c r="F18" s="322" t="str">
        <f t="shared" si="1"/>
        <v>OK!</v>
      </c>
      <c r="G18" s="190" t="b">
        <f t="shared" si="0"/>
        <v>1</v>
      </c>
    </row>
    <row r="19" spans="1:7" x14ac:dyDescent="0.2">
      <c r="A19" s="713" t="str">
        <f>'(G1) Translator'!A394</f>
        <v>Aktiviteti / Projekti  3c</v>
      </c>
      <c r="B19" s="159"/>
      <c r="C19" s="161"/>
      <c r="D19" s="161"/>
      <c r="E19" s="161"/>
      <c r="F19" s="322" t="str">
        <f t="shared" si="1"/>
        <v>OK!</v>
      </c>
      <c r="G19" s="190" t="b">
        <f t="shared" si="0"/>
        <v>1</v>
      </c>
    </row>
    <row r="20" spans="1:7" x14ac:dyDescent="0.2">
      <c r="A20" s="55" t="str">
        <f>B16</f>
        <v>Ujësjellës Kanalizime</v>
      </c>
      <c r="B20" s="56"/>
      <c r="C20" s="56"/>
      <c r="D20" s="56"/>
      <c r="E20" s="58"/>
      <c r="F20" s="322"/>
    </row>
    <row r="21" spans="1:7" x14ac:dyDescent="0.2">
      <c r="A21" s="189" t="str">
        <f>'(B3) Struktura Organizative'!A9</f>
        <v>Funksioni 4</v>
      </c>
      <c r="B21" s="189" t="str">
        <f>'(B3) Struktura Organizative'!C9</f>
        <v xml:space="preserve">Mirëmbajtja e rrugëve </v>
      </c>
      <c r="C21" s="189" t="str">
        <f>'(B3) Struktura Organizative'!B9</f>
        <v xml:space="preserve">Mirëmbajtja e rrugëve </v>
      </c>
      <c r="D21" s="322"/>
      <c r="E21" s="189"/>
      <c r="F21" s="322"/>
    </row>
    <row r="22" spans="1:7" ht="25.5" x14ac:dyDescent="0.2">
      <c r="A22" s="713" t="str">
        <f>'(G1) Translator'!A395</f>
        <v>Aktiviteti / Projekti  4a</v>
      </c>
      <c r="B22" s="159"/>
      <c r="C22" s="338" t="s">
        <v>996</v>
      </c>
      <c r="D22" s="161" t="s">
        <v>929</v>
      </c>
      <c r="E22" s="161" t="s">
        <v>959</v>
      </c>
      <c r="F22" s="322" t="str">
        <f t="shared" si="1"/>
        <v>OK!</v>
      </c>
      <c r="G22" s="190" t="b">
        <f t="shared" si="0"/>
        <v>1</v>
      </c>
    </row>
    <row r="23" spans="1:7" x14ac:dyDescent="0.2">
      <c r="A23" s="713" t="str">
        <f>'(G1) Translator'!A396</f>
        <v>Aktiviteti / Projekti  4b</v>
      </c>
      <c r="B23" s="159"/>
      <c r="C23" s="303"/>
      <c r="D23" s="161"/>
      <c r="E23" s="161"/>
      <c r="F23" s="322" t="str">
        <f t="shared" si="1"/>
        <v>OK!</v>
      </c>
      <c r="G23" s="190" t="b">
        <f t="shared" si="0"/>
        <v>1</v>
      </c>
    </row>
    <row r="24" spans="1:7" x14ac:dyDescent="0.2">
      <c r="A24" s="713" t="str">
        <f>'(G1) Translator'!A397</f>
        <v>Aktiviteti / Projekti  4c</v>
      </c>
      <c r="B24" s="159"/>
      <c r="C24" s="303"/>
      <c r="D24" s="161"/>
      <c r="E24" s="161"/>
      <c r="F24" s="322" t="str">
        <f t="shared" si="1"/>
        <v>OK!</v>
      </c>
      <c r="G24" s="190" t="b">
        <f t="shared" si="0"/>
        <v>1</v>
      </c>
    </row>
    <row r="25" spans="1:7" x14ac:dyDescent="0.2">
      <c r="A25" s="55" t="str">
        <f>B21</f>
        <v xml:space="preserve">Mirëmbajtja e rrugëve </v>
      </c>
      <c r="B25" s="56"/>
      <c r="C25" s="56"/>
      <c r="D25" s="56"/>
      <c r="E25" s="58"/>
      <c r="F25" s="322"/>
    </row>
    <row r="26" spans="1:7" x14ac:dyDescent="0.2">
      <c r="A26" s="189" t="str">
        <f>'(B3) Struktura Organizative'!A10</f>
        <v>Funksioni 5</v>
      </c>
      <c r="B26" s="189" t="str">
        <f>'(B3) Struktura Organizative'!C10</f>
        <v>Transporti publik</v>
      </c>
      <c r="C26" s="189" t="str">
        <f>'(B3) Struktura Organizative'!B10</f>
        <v>Transporti publik</v>
      </c>
      <c r="D26" s="322"/>
      <c r="E26" s="189"/>
      <c r="F26" s="322"/>
    </row>
    <row r="27" spans="1:7" x14ac:dyDescent="0.2">
      <c r="A27" s="713" t="str">
        <f>'(G1) Translator'!A398</f>
        <v>Aktiviteti / Projekti  5a</v>
      </c>
      <c r="B27" s="159"/>
      <c r="C27" s="304"/>
      <c r="D27" s="161"/>
      <c r="E27" s="161"/>
      <c r="F27" s="322" t="str">
        <f t="shared" si="1"/>
        <v>OK!</v>
      </c>
      <c r="G27" s="190" t="b">
        <f t="shared" si="0"/>
        <v>1</v>
      </c>
    </row>
    <row r="28" spans="1:7" x14ac:dyDescent="0.2">
      <c r="A28" s="713" t="str">
        <f>'(G1) Translator'!A399</f>
        <v>Aktiviteti / Projekti  5b</v>
      </c>
      <c r="B28" s="159"/>
      <c r="C28" s="303"/>
      <c r="D28" s="161"/>
      <c r="E28" s="161"/>
      <c r="F28" s="322" t="str">
        <f t="shared" si="1"/>
        <v>OK!</v>
      </c>
      <c r="G28" s="190" t="b">
        <f t="shared" si="0"/>
        <v>1</v>
      </c>
    </row>
    <row r="29" spans="1:7" x14ac:dyDescent="0.2">
      <c r="A29" s="713" t="str">
        <f>'(G1) Translator'!A400</f>
        <v>Aktiviteti / Projekti  5c</v>
      </c>
      <c r="B29" s="159"/>
      <c r="C29" s="303"/>
      <c r="D29" s="161"/>
      <c r="E29" s="161"/>
      <c r="F29" s="322" t="str">
        <f t="shared" si="1"/>
        <v>OK!</v>
      </c>
      <c r="G29" s="190" t="b">
        <f t="shared" si="0"/>
        <v>1</v>
      </c>
    </row>
    <row r="30" spans="1:7" x14ac:dyDescent="0.2">
      <c r="A30" s="55" t="str">
        <f>B26</f>
        <v>Transporti publik</v>
      </c>
      <c r="B30" s="56"/>
      <c r="C30" s="56"/>
      <c r="D30" s="56"/>
      <c r="E30" s="58"/>
      <c r="F30" s="322"/>
    </row>
    <row r="31" spans="1:7" x14ac:dyDescent="0.2">
      <c r="A31" s="189" t="str">
        <f>'(B3) Struktura Organizative'!A11</f>
        <v>Funksioni 6</v>
      </c>
      <c r="B31" s="189" t="str">
        <f>'(B3) Struktura Organizative'!C11</f>
        <v>Zhvillimi i turizmit</v>
      </c>
      <c r="C31" s="189" t="str">
        <f>'(B3) Struktura Organizative'!B11</f>
        <v>Zhvillimi i turizmit</v>
      </c>
      <c r="D31" s="322"/>
      <c r="E31" s="189"/>
      <c r="F31" s="322"/>
    </row>
    <row r="32" spans="1:7" x14ac:dyDescent="0.2">
      <c r="A32" s="713" t="str">
        <f>'(G1) Translator'!A401</f>
        <v>Aktiviteti / Projekti  6a</v>
      </c>
      <c r="B32" s="159"/>
      <c r="C32" s="304"/>
      <c r="D32" s="161"/>
      <c r="E32" s="303"/>
      <c r="F32" s="322" t="str">
        <f t="shared" si="1"/>
        <v>OK!</v>
      </c>
      <c r="G32" s="190" t="b">
        <f t="shared" si="0"/>
        <v>1</v>
      </c>
    </row>
    <row r="33" spans="1:7" x14ac:dyDescent="0.2">
      <c r="A33" s="713" t="str">
        <f>'(G1) Translator'!A402</f>
        <v>Aktiviteti / Projekti  6b</v>
      </c>
      <c r="B33" s="159"/>
      <c r="C33" s="303"/>
      <c r="D33" s="161"/>
      <c r="E33" s="161"/>
      <c r="F33" s="322" t="str">
        <f t="shared" si="1"/>
        <v>OK!</v>
      </c>
      <c r="G33" s="190" t="b">
        <f t="shared" si="0"/>
        <v>1</v>
      </c>
    </row>
    <row r="34" spans="1:7" x14ac:dyDescent="0.2">
      <c r="A34" s="713" t="str">
        <f>'(G1) Translator'!A403</f>
        <v>Aktiviteti / Projekti  6c</v>
      </c>
      <c r="B34" s="159"/>
      <c r="C34" s="303"/>
      <c r="D34" s="161"/>
      <c r="E34" s="161"/>
      <c r="F34" s="322" t="str">
        <f t="shared" si="1"/>
        <v>OK!</v>
      </c>
      <c r="G34" s="190" t="b">
        <f t="shared" si="0"/>
        <v>1</v>
      </c>
    </row>
    <row r="35" spans="1:7" x14ac:dyDescent="0.2">
      <c r="A35" s="55" t="str">
        <f>C31</f>
        <v>Zhvillimi i turizmit</v>
      </c>
      <c r="B35" s="56"/>
      <c r="C35" s="56"/>
      <c r="D35" s="56"/>
      <c r="E35" s="58"/>
      <c r="F35" s="322"/>
    </row>
    <row r="36" spans="1:7" x14ac:dyDescent="0.2">
      <c r="A36" s="189" t="str">
        <f>'(B3) Struktura Organizative'!A12</f>
        <v>Funksioni 7</v>
      </c>
      <c r="B36" s="189" t="str">
        <f>'(B3) Struktura Organizative'!C12</f>
        <v xml:space="preserve">Planifikimi urban </v>
      </c>
      <c r="C36" s="189" t="str">
        <f>'(B3) Struktura Organizative'!B12</f>
        <v xml:space="preserve">Planifikimi urban </v>
      </c>
      <c r="D36" s="322"/>
      <c r="E36" s="189"/>
      <c r="F36" s="322"/>
    </row>
    <row r="37" spans="1:7" x14ac:dyDescent="0.2">
      <c r="A37" s="713" t="str">
        <f>'(G1) Translator'!A404</f>
        <v>Aktiviteti / Projekti  7a</v>
      </c>
      <c r="B37" s="159"/>
      <c r="C37" s="304"/>
      <c r="D37" s="161"/>
      <c r="E37" s="161"/>
      <c r="F37" s="322" t="str">
        <f t="shared" si="1"/>
        <v>OK!</v>
      </c>
      <c r="G37" s="190" t="b">
        <f t="shared" si="0"/>
        <v>1</v>
      </c>
    </row>
    <row r="38" spans="1:7" x14ac:dyDescent="0.2">
      <c r="A38" s="713" t="str">
        <f>'(G1) Translator'!A405</f>
        <v>Aktiviteti / Projekti  7b</v>
      </c>
      <c r="B38" s="159"/>
      <c r="C38" s="303"/>
      <c r="D38" s="161"/>
      <c r="E38" s="161"/>
      <c r="F38" s="322" t="str">
        <f t="shared" si="1"/>
        <v>OK!</v>
      </c>
      <c r="G38" s="190" t="b">
        <f t="shared" si="0"/>
        <v>1</v>
      </c>
    </row>
    <row r="39" spans="1:7" x14ac:dyDescent="0.2">
      <c r="A39" s="713" t="str">
        <f>'(G1) Translator'!A406</f>
        <v>Aktiviteti / Projekti  7c</v>
      </c>
      <c r="B39" s="159"/>
      <c r="C39" s="303"/>
      <c r="D39" s="161"/>
      <c r="E39" s="161"/>
      <c r="F39" s="322" t="str">
        <f t="shared" si="1"/>
        <v>OK!</v>
      </c>
      <c r="G39" s="190" t="b">
        <f t="shared" si="0"/>
        <v>1</v>
      </c>
    </row>
    <row r="40" spans="1:7" x14ac:dyDescent="0.2">
      <c r="A40" s="55" t="str">
        <f>C36</f>
        <v xml:space="preserve">Planifikimi urban </v>
      </c>
      <c r="B40" s="56"/>
      <c r="C40" s="56"/>
      <c r="D40" s="56"/>
      <c r="E40" s="58"/>
      <c r="F40" s="322"/>
    </row>
    <row r="41" spans="1:7" x14ac:dyDescent="0.2">
      <c r="A41" s="189" t="str">
        <f>'(B3) Struktura Organizative'!A13</f>
        <v>Funksioni 8</v>
      </c>
      <c r="B41" s="189" t="str">
        <f>'(B3) Struktura Organizative'!C13</f>
        <v>Ndriçimi publik</v>
      </c>
      <c r="C41" s="189" t="str">
        <f>'(B3) Struktura Organizative'!B13</f>
        <v>Ndriçimi publik</v>
      </c>
      <c r="D41" s="322"/>
      <c r="E41" s="189"/>
      <c r="F41" s="322"/>
    </row>
    <row r="42" spans="1:7" ht="25.5" x14ac:dyDescent="0.2">
      <c r="A42" s="713" t="str">
        <f>'(G1) Translator'!A407</f>
        <v>Aktiviteti / Projekti  8a</v>
      </c>
      <c r="B42" s="159"/>
      <c r="C42" s="338" t="s">
        <v>997</v>
      </c>
      <c r="D42" s="161" t="s">
        <v>929</v>
      </c>
      <c r="E42" s="161" t="s">
        <v>959</v>
      </c>
      <c r="F42" s="322" t="str">
        <f t="shared" si="1"/>
        <v>OK!</v>
      </c>
      <c r="G42" s="190" t="b">
        <f t="shared" si="0"/>
        <v>1</v>
      </c>
    </row>
    <row r="43" spans="1:7" x14ac:dyDescent="0.2">
      <c r="A43" s="713" t="str">
        <f>'(G1) Translator'!A408</f>
        <v>Aktiviteti / Projekti  8b</v>
      </c>
      <c r="B43" s="159"/>
      <c r="C43" s="303"/>
      <c r="D43" s="161"/>
      <c r="E43" s="161"/>
      <c r="F43" s="322" t="str">
        <f t="shared" si="1"/>
        <v>OK!</v>
      </c>
      <c r="G43" s="190" t="b">
        <f t="shared" si="0"/>
        <v>1</v>
      </c>
    </row>
    <row r="44" spans="1:7" x14ac:dyDescent="0.2">
      <c r="A44" s="713" t="str">
        <f>'(G1) Translator'!A409</f>
        <v>Aktiviteti / Projekti  8c</v>
      </c>
      <c r="B44" s="159"/>
      <c r="C44" s="303"/>
      <c r="D44" s="161"/>
      <c r="E44" s="161"/>
      <c r="F44" s="322" t="str">
        <f t="shared" si="1"/>
        <v>OK!</v>
      </c>
      <c r="G44" s="190" t="b">
        <f t="shared" si="0"/>
        <v>1</v>
      </c>
    </row>
    <row r="45" spans="1:7" x14ac:dyDescent="0.2">
      <c r="A45" s="55" t="str">
        <f>C41</f>
        <v>Ndriçimi publik</v>
      </c>
      <c r="B45" s="56"/>
      <c r="C45" s="56"/>
      <c r="D45" s="56"/>
      <c r="E45" s="58"/>
      <c r="F45" s="322"/>
    </row>
    <row r="46" spans="1:7" x14ac:dyDescent="0.2">
      <c r="A46" s="189" t="str">
        <f>'(B3) Struktura Organizative'!A14</f>
        <v>Funksioni 9</v>
      </c>
      <c r="B46" s="189" t="str">
        <f>'(B3) Struktura Organizative'!C14</f>
        <v>Zhvillimi ekonomik</v>
      </c>
      <c r="C46" s="189" t="str">
        <f>'(B3) Struktura Organizative'!B14</f>
        <v>Zhvillimi ekonomik</v>
      </c>
      <c r="D46" s="322"/>
      <c r="E46" s="189"/>
      <c r="F46" s="322"/>
    </row>
    <row r="47" spans="1:7" x14ac:dyDescent="0.2">
      <c r="A47" s="713" t="str">
        <f>'(G1) Translator'!A410</f>
        <v>Aktiviteti / Projekti  9a</v>
      </c>
      <c r="B47" s="159"/>
      <c r="C47" s="304"/>
      <c r="D47" s="161"/>
      <c r="E47" s="161"/>
      <c r="F47" s="322" t="str">
        <f t="shared" si="1"/>
        <v>OK!</v>
      </c>
      <c r="G47" s="190" t="b">
        <f t="shared" si="0"/>
        <v>1</v>
      </c>
    </row>
    <row r="48" spans="1:7" x14ac:dyDescent="0.2">
      <c r="A48" s="713" t="str">
        <f>'(G1) Translator'!A411</f>
        <v>Aktiviteti / Projekti  9b</v>
      </c>
      <c r="B48" s="159"/>
      <c r="C48" s="303"/>
      <c r="D48" s="161"/>
      <c r="E48" s="161"/>
      <c r="F48" s="322" t="str">
        <f t="shared" si="1"/>
        <v>OK!</v>
      </c>
      <c r="G48" s="190" t="b">
        <f t="shared" si="0"/>
        <v>1</v>
      </c>
    </row>
    <row r="49" spans="1:7" x14ac:dyDescent="0.2">
      <c r="A49" s="713" t="str">
        <f>'(G1) Translator'!A412</f>
        <v>Aktiviteti / Projekti  9c</v>
      </c>
      <c r="B49" s="159"/>
      <c r="C49" s="303"/>
      <c r="D49" s="161"/>
      <c r="E49" s="161"/>
      <c r="F49" s="322" t="str">
        <f t="shared" si="1"/>
        <v>OK!</v>
      </c>
      <c r="G49" s="190" t="b">
        <f t="shared" si="0"/>
        <v>1</v>
      </c>
    </row>
    <row r="50" spans="1:7" x14ac:dyDescent="0.2">
      <c r="A50" s="55" t="str">
        <f>C46</f>
        <v>Zhvillimi ekonomik</v>
      </c>
      <c r="B50" s="56"/>
      <c r="C50" s="56"/>
      <c r="D50" s="56"/>
      <c r="E50" s="58"/>
      <c r="F50" s="322"/>
    </row>
    <row r="51" spans="1:7" x14ac:dyDescent="0.2">
      <c r="A51" s="189" t="str">
        <f>'(B3) Struktura Organizative'!A15</f>
        <v>Funksioni 10</v>
      </c>
      <c r="B51" s="189" t="str">
        <f>'[1](3) ORGANISATION STRUCTURE'!C16</f>
        <v>Local forests</v>
      </c>
      <c r="C51" s="189" t="str">
        <f>'(B3) Struktura Organizative'!B15</f>
        <v>Shërbimi pyjor</v>
      </c>
      <c r="D51" s="322"/>
      <c r="E51" s="189"/>
      <c r="F51" s="322"/>
    </row>
    <row r="52" spans="1:7" x14ac:dyDescent="0.2">
      <c r="A52" s="713" t="str">
        <f>'(G1) Translator'!A413</f>
        <v>Aktiviteti / Projekti  10a</v>
      </c>
      <c r="B52" s="159"/>
      <c r="C52" s="304" t="s">
        <v>998</v>
      </c>
      <c r="D52" s="161" t="s">
        <v>929</v>
      </c>
      <c r="E52" s="161" t="s">
        <v>958</v>
      </c>
      <c r="F52" s="322" t="str">
        <f t="shared" si="1"/>
        <v>OK!</v>
      </c>
      <c r="G52" s="190" t="b">
        <f t="shared" si="0"/>
        <v>1</v>
      </c>
    </row>
    <row r="53" spans="1:7" x14ac:dyDescent="0.2">
      <c r="A53" s="713" t="str">
        <f>'(G1) Translator'!A414</f>
        <v>Aktiviteti / Projekti  10b</v>
      </c>
      <c r="B53" s="159"/>
      <c r="C53" s="303"/>
      <c r="D53" s="161"/>
      <c r="E53" s="161"/>
      <c r="F53" s="322" t="str">
        <f t="shared" si="1"/>
        <v>OK!</v>
      </c>
      <c r="G53" s="190" t="b">
        <f t="shared" si="0"/>
        <v>1</v>
      </c>
    </row>
    <row r="54" spans="1:7" x14ac:dyDescent="0.2">
      <c r="A54" s="713" t="str">
        <f>'(G1) Translator'!A415</f>
        <v>Aktiviteti / Projekti  10c</v>
      </c>
      <c r="B54" s="159"/>
      <c r="C54" s="303"/>
      <c r="D54" s="161"/>
      <c r="E54" s="161"/>
      <c r="F54" s="322" t="str">
        <f t="shared" si="1"/>
        <v>OK!</v>
      </c>
      <c r="G54" s="190" t="b">
        <f t="shared" si="0"/>
        <v>1</v>
      </c>
    </row>
    <row r="55" spans="1:7" x14ac:dyDescent="0.2">
      <c r="A55" s="55" t="str">
        <f>C51</f>
        <v>Shërbimi pyjor</v>
      </c>
      <c r="B55" s="56"/>
      <c r="C55" s="56"/>
      <c r="D55" s="56"/>
      <c r="E55" s="58"/>
      <c r="F55" s="322"/>
    </row>
    <row r="56" spans="1:7" x14ac:dyDescent="0.2">
      <c r="A56" s="189" t="str">
        <f>'(B3) Struktura Organizative'!A16</f>
        <v>Funksioni 11</v>
      </c>
      <c r="B56" s="189" t="str">
        <f>'[1](3) ORGANISATION STRUCTURE'!C17</f>
        <v>Environment</v>
      </c>
      <c r="C56" s="189" t="str">
        <f>'(B3) Struktura Organizative'!B16</f>
        <v>Ambjenti</v>
      </c>
      <c r="D56" s="322"/>
      <c r="E56" s="189"/>
      <c r="F56" s="322"/>
    </row>
    <row r="57" spans="1:7" x14ac:dyDescent="0.2">
      <c r="A57" s="713" t="str">
        <f>'(G1) Translator'!A416</f>
        <v>Aktiviteti / Projekti  11a</v>
      </c>
      <c r="B57" s="159"/>
      <c r="C57" s="304" t="s">
        <v>999</v>
      </c>
      <c r="D57" s="161" t="s">
        <v>929</v>
      </c>
      <c r="E57" s="161" t="s">
        <v>958</v>
      </c>
      <c r="F57" s="322" t="str">
        <f t="shared" si="1"/>
        <v>OK!</v>
      </c>
      <c r="G57" s="190" t="b">
        <f t="shared" si="0"/>
        <v>1</v>
      </c>
    </row>
    <row r="58" spans="1:7" x14ac:dyDescent="0.2">
      <c r="A58" s="713" t="str">
        <f>'(G1) Translator'!A417</f>
        <v>Aktiviteti / Projekti  11b</v>
      </c>
      <c r="B58" s="159"/>
      <c r="C58" s="303"/>
      <c r="D58" s="161"/>
      <c r="E58" s="161"/>
      <c r="F58" s="322" t="str">
        <f t="shared" si="1"/>
        <v>OK!</v>
      </c>
      <c r="G58" s="190" t="b">
        <f t="shared" si="0"/>
        <v>1</v>
      </c>
    </row>
    <row r="59" spans="1:7" x14ac:dyDescent="0.2">
      <c r="A59" s="713" t="str">
        <f>'(G1) Translator'!A418</f>
        <v>Aktiviteti / Projekti  11c</v>
      </c>
      <c r="B59" s="159"/>
      <c r="C59" s="303"/>
      <c r="D59" s="161"/>
      <c r="E59" s="161"/>
      <c r="F59" s="322" t="str">
        <f t="shared" si="1"/>
        <v>OK!</v>
      </c>
      <c r="G59" s="190" t="b">
        <f t="shared" si="0"/>
        <v>1</v>
      </c>
    </row>
    <row r="60" spans="1:7" x14ac:dyDescent="0.2">
      <c r="A60" s="55" t="str">
        <f>C56</f>
        <v>Ambjenti</v>
      </c>
      <c r="B60" s="56"/>
      <c r="C60" s="56"/>
      <c r="D60" s="56"/>
      <c r="E60" s="58"/>
      <c r="F60" s="322"/>
    </row>
    <row r="61" spans="1:7" x14ac:dyDescent="0.2">
      <c r="A61" s="189" t="str">
        <f>'(B3) Struktura Organizative'!A17</f>
        <v>Funksioni 12</v>
      </c>
      <c r="B61" s="189" t="str">
        <f>'[1](3) ORGANISATION STRUCTURE'!C18</f>
        <v>Sport development</v>
      </c>
      <c r="C61" s="189" t="str">
        <f>'(B3) Struktura Organizative'!B17</f>
        <v>Sporti</v>
      </c>
      <c r="D61" s="322"/>
      <c r="E61" s="189"/>
      <c r="F61" s="322"/>
    </row>
    <row r="62" spans="1:7" x14ac:dyDescent="0.2">
      <c r="A62" s="713" t="str">
        <f>'(G1) Translator'!A419</f>
        <v>Aktiviteti / Projekti  12a</v>
      </c>
      <c r="B62" s="159"/>
      <c r="C62" s="304"/>
      <c r="D62" s="161"/>
      <c r="E62" s="161"/>
      <c r="F62" s="322" t="str">
        <f t="shared" si="1"/>
        <v>OK!</v>
      </c>
      <c r="G62" s="190" t="b">
        <f t="shared" si="0"/>
        <v>1</v>
      </c>
    </row>
    <row r="63" spans="1:7" x14ac:dyDescent="0.2">
      <c r="A63" s="713" t="str">
        <f>'(G1) Translator'!A420</f>
        <v>Aktiviteti / Projekti  12b</v>
      </c>
      <c r="B63" s="159"/>
      <c r="C63" s="303"/>
      <c r="D63" s="161"/>
      <c r="E63" s="161"/>
      <c r="F63" s="322" t="str">
        <f t="shared" si="1"/>
        <v>OK!</v>
      </c>
      <c r="G63" s="190" t="b">
        <f t="shared" si="0"/>
        <v>1</v>
      </c>
    </row>
    <row r="64" spans="1:7" x14ac:dyDescent="0.2">
      <c r="A64" s="713" t="str">
        <f>'(G1) Translator'!A421</f>
        <v>Aktiviteti / Projekti 12c</v>
      </c>
      <c r="B64" s="159"/>
      <c r="C64" s="303"/>
      <c r="D64" s="161"/>
      <c r="E64" s="161"/>
      <c r="F64" s="322" t="str">
        <f t="shared" si="1"/>
        <v>OK!</v>
      </c>
      <c r="G64" s="190" t="b">
        <f t="shared" si="0"/>
        <v>1</v>
      </c>
    </row>
    <row r="65" spans="1:7" x14ac:dyDescent="0.2">
      <c r="A65" s="55" t="str">
        <f>C61</f>
        <v>Sporti</v>
      </c>
      <c r="B65" s="56"/>
      <c r="C65" s="56"/>
      <c r="D65" s="56"/>
      <c r="E65" s="58"/>
      <c r="F65" s="322"/>
    </row>
    <row r="66" spans="1:7" x14ac:dyDescent="0.2">
      <c r="A66" s="189" t="str">
        <f>'(B3) Struktura Organizative'!A18</f>
        <v>Funksioni 13</v>
      </c>
      <c r="B66" s="189" t="str">
        <f>'[1](3) ORGANISATION STRUCTURE'!C19</f>
        <v>Culture programs</v>
      </c>
      <c r="C66" s="189" t="str">
        <f>'(B3) Struktura Organizative'!B18</f>
        <v>Programe kulturore</v>
      </c>
      <c r="D66" s="322"/>
      <c r="E66" s="189"/>
      <c r="F66" s="322"/>
    </row>
    <row r="67" spans="1:7" x14ac:dyDescent="0.2">
      <c r="A67" s="713" t="str">
        <f>'(G1) Translator'!A422</f>
        <v>Aktiviteti / Projekti  13a</v>
      </c>
      <c r="B67" s="159"/>
      <c r="C67" s="304"/>
      <c r="D67" s="161"/>
      <c r="E67" s="161"/>
      <c r="F67" s="322" t="str">
        <f t="shared" si="1"/>
        <v>OK!</v>
      </c>
      <c r="G67" s="190" t="b">
        <f t="shared" si="0"/>
        <v>1</v>
      </c>
    </row>
    <row r="68" spans="1:7" x14ac:dyDescent="0.2">
      <c r="A68" s="713" t="str">
        <f>'(G1) Translator'!A423</f>
        <v>Aktiviteti / Projekti  13b</v>
      </c>
      <c r="B68" s="159"/>
      <c r="C68" s="303"/>
      <c r="D68" s="161"/>
      <c r="E68" s="161"/>
      <c r="F68" s="322" t="str">
        <f t="shared" si="1"/>
        <v>OK!</v>
      </c>
      <c r="G68" s="190" t="b">
        <f t="shared" si="0"/>
        <v>1</v>
      </c>
    </row>
    <row r="69" spans="1:7" x14ac:dyDescent="0.2">
      <c r="A69" s="713" t="str">
        <f>'(G1) Translator'!A424</f>
        <v>Aktiviteti / Projekti  13c</v>
      </c>
      <c r="B69" s="159"/>
      <c r="C69" s="303"/>
      <c r="D69" s="161"/>
      <c r="E69" s="161"/>
      <c r="F69" s="322" t="str">
        <f t="shared" si="1"/>
        <v>OK!</v>
      </c>
      <c r="G69" s="190" t="b">
        <f t="shared" si="0"/>
        <v>1</v>
      </c>
    </row>
    <row r="70" spans="1:7" x14ac:dyDescent="0.2">
      <c r="A70" s="55" t="str">
        <f>C66</f>
        <v>Programe kulturore</v>
      </c>
      <c r="B70" s="56"/>
      <c r="C70" s="56"/>
      <c r="D70" s="56"/>
      <c r="E70" s="58"/>
      <c r="F70" s="322"/>
    </row>
    <row r="71" spans="1:7" x14ac:dyDescent="0.2">
      <c r="A71" s="189" t="str">
        <f>'(B3) Struktura Organizative'!A19</f>
        <v>Funksioni 14</v>
      </c>
      <c r="B71" s="189" t="str">
        <f>'[1](3) ORGANISATION STRUCTURE'!C20</f>
        <v>Social care</v>
      </c>
      <c r="C71" s="189" t="str">
        <f>'(B3) Struktura Organizative'!B19</f>
        <v>Kujdesi social</v>
      </c>
      <c r="D71" s="322"/>
      <c r="E71" s="189"/>
      <c r="F71" s="322"/>
    </row>
    <row r="72" spans="1:7" x14ac:dyDescent="0.2">
      <c r="A72" s="713" t="str">
        <f>'(G1) Translator'!A425</f>
        <v>Aktiviteti / Projekti  14a</v>
      </c>
      <c r="B72" s="159"/>
      <c r="C72" s="304" t="s">
        <v>1000</v>
      </c>
      <c r="D72" s="161" t="s">
        <v>929</v>
      </c>
      <c r="E72" s="161" t="s">
        <v>958</v>
      </c>
      <c r="F72" s="322" t="str">
        <f t="shared" ref="F72:F114" si="2">IF(G72=FALSE,"INCORRECT ENTRY!","OK!")</f>
        <v>OK!</v>
      </c>
      <c r="G72" s="190" t="b">
        <f t="shared" ref="G72:G114" si="3">OR(AND(C72="",D72="",E72=""),AND(C72&lt;&gt;"",D72&lt;&gt;"",E72&lt;&gt;""))</f>
        <v>1</v>
      </c>
    </row>
    <row r="73" spans="1:7" x14ac:dyDescent="0.2">
      <c r="A73" s="713" t="str">
        <f>'(G1) Translator'!A426</f>
        <v>Aktiviteti / Projekti  14b</v>
      </c>
      <c r="B73" s="159"/>
      <c r="C73" s="303"/>
      <c r="D73" s="161"/>
      <c r="E73" s="161"/>
      <c r="F73" s="322" t="str">
        <f t="shared" si="2"/>
        <v>OK!</v>
      </c>
      <c r="G73" s="190" t="b">
        <f t="shared" si="3"/>
        <v>1</v>
      </c>
    </row>
    <row r="74" spans="1:7" x14ac:dyDescent="0.2">
      <c r="A74" s="713" t="str">
        <f>'(G1) Translator'!A427</f>
        <v>Aktiviteti / Projekti  14c</v>
      </c>
      <c r="B74" s="159"/>
      <c r="C74" s="303"/>
      <c r="D74" s="161"/>
      <c r="E74" s="161"/>
      <c r="F74" s="322" t="str">
        <f t="shared" si="2"/>
        <v>OK!</v>
      </c>
      <c r="G74" s="190" t="b">
        <f t="shared" si="3"/>
        <v>1</v>
      </c>
    </row>
    <row r="75" spans="1:7" x14ac:dyDescent="0.2">
      <c r="A75" s="55" t="str">
        <f>C71</f>
        <v>Kujdesi social</v>
      </c>
      <c r="B75" s="56"/>
      <c r="C75" s="56"/>
      <c r="D75" s="56"/>
      <c r="E75" s="58"/>
      <c r="F75" s="322"/>
    </row>
    <row r="76" spans="1:7" x14ac:dyDescent="0.2">
      <c r="A76" s="189" t="str">
        <f>'(B3) Struktura Organizative'!A20</f>
        <v>Funksioni 15</v>
      </c>
      <c r="B76" s="189" t="str">
        <f>'[1](3) ORGANISATION STRUCTURE'!C21</f>
        <v>Education</v>
      </c>
      <c r="C76" s="189" t="str">
        <f>'(B3) Struktura Organizative'!B20</f>
        <v>Arsimi</v>
      </c>
      <c r="D76" s="322"/>
      <c r="E76" s="189"/>
      <c r="F76" s="322"/>
    </row>
    <row r="77" spans="1:7" x14ac:dyDescent="0.2">
      <c r="A77" s="713" t="str">
        <f>'(G1) Translator'!A428</f>
        <v>Aktiviteti / Projekti  15a</v>
      </c>
      <c r="B77" s="159"/>
      <c r="C77" s="304" t="s">
        <v>1001</v>
      </c>
      <c r="D77" s="161" t="s">
        <v>929</v>
      </c>
      <c r="E77" s="161" t="s">
        <v>958</v>
      </c>
      <c r="F77" s="322" t="str">
        <f t="shared" si="2"/>
        <v>OK!</v>
      </c>
      <c r="G77" s="190" t="b">
        <f t="shared" si="3"/>
        <v>1</v>
      </c>
    </row>
    <row r="78" spans="1:7" x14ac:dyDescent="0.2">
      <c r="A78" s="713" t="str">
        <f>'(G1) Translator'!A429</f>
        <v>Aktiviteti / Projekti  15b</v>
      </c>
      <c r="B78" s="159"/>
      <c r="C78" s="303"/>
      <c r="D78" s="161"/>
      <c r="E78" s="161"/>
      <c r="F78" s="322" t="str">
        <f t="shared" si="2"/>
        <v>OK!</v>
      </c>
      <c r="G78" s="190" t="b">
        <f t="shared" si="3"/>
        <v>1</v>
      </c>
    </row>
    <row r="79" spans="1:7" x14ac:dyDescent="0.2">
      <c r="A79" s="713" t="str">
        <f>'(G1) Translator'!A430</f>
        <v>Aktiviteti / Projekti  15c</v>
      </c>
      <c r="B79" s="159"/>
      <c r="C79" s="303"/>
      <c r="D79" s="161"/>
      <c r="E79" s="161"/>
      <c r="F79" s="322" t="str">
        <f t="shared" si="2"/>
        <v>OK!</v>
      </c>
      <c r="G79" s="190" t="b">
        <f t="shared" si="3"/>
        <v>1</v>
      </c>
    </row>
    <row r="80" spans="1:7" x14ac:dyDescent="0.2">
      <c r="A80" s="55" t="str">
        <f>C76</f>
        <v>Arsimi</v>
      </c>
      <c r="B80" s="56"/>
      <c r="C80" s="56"/>
      <c r="D80" s="56"/>
      <c r="E80" s="58"/>
      <c r="F80" s="322"/>
    </row>
    <row r="81" spans="1:7" x14ac:dyDescent="0.2">
      <c r="A81" s="189" t="str">
        <f>'(B3) Struktura Organizative'!A21</f>
        <v>Funksioni 16</v>
      </c>
      <c r="B81" s="189" t="str">
        <f>'[1](3) ORGANISATION STRUCTURE'!C22</f>
        <v>Healthcare</v>
      </c>
      <c r="C81" s="189" t="str">
        <f>'(B3) Struktura Organizative'!B21</f>
        <v>Shëndetsia</v>
      </c>
      <c r="D81" s="322"/>
      <c r="E81" s="189"/>
      <c r="F81" s="322"/>
    </row>
    <row r="82" spans="1:7" x14ac:dyDescent="0.2">
      <c r="A82" s="713" t="str">
        <f>'(G1) Translator'!A431</f>
        <v>Aktiviteti / Projekti  16a</v>
      </c>
      <c r="B82" s="159"/>
      <c r="C82" s="304"/>
      <c r="D82" s="161"/>
      <c r="E82" s="161"/>
      <c r="F82" s="322" t="str">
        <f t="shared" si="2"/>
        <v>OK!</v>
      </c>
      <c r="G82" s="190" t="b">
        <f t="shared" si="3"/>
        <v>1</v>
      </c>
    </row>
    <row r="83" spans="1:7" x14ac:dyDescent="0.2">
      <c r="A83" s="713" t="str">
        <f>'(G1) Translator'!A432</f>
        <v>Aktiviteti / Projekti 16b</v>
      </c>
      <c r="B83" s="159"/>
      <c r="C83" s="303"/>
      <c r="D83" s="161"/>
      <c r="E83" s="161"/>
      <c r="F83" s="322" t="str">
        <f t="shared" si="2"/>
        <v>OK!</v>
      </c>
      <c r="G83" s="190" t="b">
        <f t="shared" si="3"/>
        <v>1</v>
      </c>
    </row>
    <row r="84" spans="1:7" x14ac:dyDescent="0.2">
      <c r="A84" s="713" t="str">
        <f>'(G1) Translator'!A433</f>
        <v>Aktiviteti / Projekti 16c</v>
      </c>
      <c r="B84" s="159"/>
      <c r="C84" s="303"/>
      <c r="D84" s="161"/>
      <c r="E84" s="161"/>
      <c r="F84" s="322" t="str">
        <f t="shared" si="2"/>
        <v>OK!</v>
      </c>
      <c r="G84" s="190" t="b">
        <f t="shared" si="3"/>
        <v>1</v>
      </c>
    </row>
    <row r="85" spans="1:7" x14ac:dyDescent="0.2">
      <c r="A85" s="55" t="str">
        <f>C81</f>
        <v>Shëndetsia</v>
      </c>
      <c r="B85" s="56"/>
      <c r="C85" s="56"/>
      <c r="D85" s="56"/>
      <c r="E85" s="58"/>
      <c r="F85" s="322"/>
    </row>
    <row r="86" spans="1:7" x14ac:dyDescent="0.2">
      <c r="A86" s="189" t="str">
        <f>'(B3) Struktura Organizative'!A22</f>
        <v>Funksioni 17</v>
      </c>
      <c r="B86" s="189" t="str">
        <f>'[1](3) ORGANISATION STRUCTURE'!C23</f>
        <v>Civil emergencies</v>
      </c>
      <c r="C86" s="189" t="str">
        <f>'(B3) Struktura Organizative'!B22</f>
        <v>Emergjencat civile</v>
      </c>
      <c r="D86" s="322"/>
      <c r="E86" s="189"/>
      <c r="F86" s="322"/>
    </row>
    <row r="87" spans="1:7" x14ac:dyDescent="0.2">
      <c r="A87" s="713" t="str">
        <f>'(G1) Translator'!A434</f>
        <v>Aktiviteti / Projekti  17a</v>
      </c>
      <c r="B87" s="159"/>
      <c r="C87" s="304"/>
      <c r="D87" s="161"/>
      <c r="E87" s="161"/>
      <c r="F87" s="322" t="str">
        <f t="shared" si="2"/>
        <v>OK!</v>
      </c>
      <c r="G87" s="190" t="b">
        <f t="shared" si="3"/>
        <v>1</v>
      </c>
    </row>
    <row r="88" spans="1:7" x14ac:dyDescent="0.2">
      <c r="A88" s="713" t="str">
        <f>'(G1) Translator'!A435</f>
        <v>Aktiviteti / Projekti  17b</v>
      </c>
      <c r="B88" s="159"/>
      <c r="C88" s="303"/>
      <c r="D88" s="161"/>
      <c r="E88" s="161"/>
      <c r="F88" s="322" t="str">
        <f t="shared" si="2"/>
        <v>OK!</v>
      </c>
      <c r="G88" s="190" t="b">
        <f t="shared" si="3"/>
        <v>1</v>
      </c>
    </row>
    <row r="89" spans="1:7" x14ac:dyDescent="0.2">
      <c r="A89" s="713" t="str">
        <f>'(G1) Translator'!A436</f>
        <v>Aktiviteti / Projekti  17c</v>
      </c>
      <c r="B89" s="159"/>
      <c r="C89" s="303"/>
      <c r="D89" s="161"/>
      <c r="E89" s="161"/>
      <c r="F89" s="322" t="str">
        <f t="shared" si="2"/>
        <v>OK!</v>
      </c>
      <c r="G89" s="190" t="b">
        <f t="shared" si="3"/>
        <v>1</v>
      </c>
    </row>
    <row r="90" spans="1:7" x14ac:dyDescent="0.2">
      <c r="A90" s="55" t="str">
        <f>C86</f>
        <v>Emergjencat civile</v>
      </c>
      <c r="B90" s="56"/>
      <c r="C90" s="56"/>
      <c r="D90" s="56"/>
      <c r="E90" s="58"/>
      <c r="F90" s="322"/>
    </row>
    <row r="91" spans="1:7" x14ac:dyDescent="0.2">
      <c r="A91" s="189" t="str">
        <f>'(B3) Struktura Organizative'!A23</f>
        <v>Funksioni 18</v>
      </c>
      <c r="B91" s="189">
        <f>'[1](3) ORGANISATION STRUCTURE'!C24</f>
        <v>0</v>
      </c>
      <c r="C91" s="189">
        <f>'(B3) Struktura Organizative'!B23</f>
        <v>0</v>
      </c>
      <c r="D91" s="322"/>
      <c r="E91" s="189"/>
      <c r="F91" s="322"/>
    </row>
    <row r="92" spans="1:7" x14ac:dyDescent="0.2">
      <c r="A92" s="713" t="str">
        <f>'(G1) Translator'!A437</f>
        <v>Aktiviteti / Projekti  18a</v>
      </c>
      <c r="B92" s="159"/>
      <c r="C92" s="304"/>
      <c r="D92" s="161"/>
      <c r="E92" s="161"/>
      <c r="F92" s="322" t="str">
        <f t="shared" si="2"/>
        <v>OK!</v>
      </c>
      <c r="G92" s="190" t="b">
        <f t="shared" si="3"/>
        <v>1</v>
      </c>
    </row>
    <row r="93" spans="1:7" x14ac:dyDescent="0.2">
      <c r="A93" s="713" t="str">
        <f>'(G1) Translator'!A438</f>
        <v>Aktiviteti / Projekti 18b</v>
      </c>
      <c r="B93" s="159"/>
      <c r="C93" s="303"/>
      <c r="D93" s="161"/>
      <c r="E93" s="161"/>
      <c r="F93" s="322" t="str">
        <f t="shared" si="2"/>
        <v>OK!</v>
      </c>
      <c r="G93" s="190" t="b">
        <f t="shared" si="3"/>
        <v>1</v>
      </c>
    </row>
    <row r="94" spans="1:7" x14ac:dyDescent="0.2">
      <c r="A94" s="713" t="str">
        <f>'(G1) Translator'!A439</f>
        <v>Aktiviteti / Projekti 18c</v>
      </c>
      <c r="B94" s="159"/>
      <c r="C94" s="303"/>
      <c r="D94" s="161"/>
      <c r="E94" s="161"/>
      <c r="F94" s="322" t="str">
        <f t="shared" si="2"/>
        <v>OK!</v>
      </c>
      <c r="G94" s="190" t="b">
        <f t="shared" si="3"/>
        <v>1</v>
      </c>
    </row>
    <row r="95" spans="1:7" x14ac:dyDescent="0.2">
      <c r="A95" s="55">
        <f>C91</f>
        <v>0</v>
      </c>
      <c r="B95" s="56"/>
      <c r="C95" s="56"/>
      <c r="D95" s="56"/>
      <c r="E95" s="58"/>
      <c r="F95" s="322"/>
    </row>
    <row r="96" spans="1:7" x14ac:dyDescent="0.2">
      <c r="A96" s="189" t="str">
        <f>'(B3) Struktura Organizative'!A24</f>
        <v>Funksioni 19</v>
      </c>
      <c r="B96" s="189">
        <f>'[1](3) ORGANISATION STRUCTURE'!C25</f>
        <v>0</v>
      </c>
      <c r="C96" s="189">
        <f>'(B3) Struktura Organizative'!B24</f>
        <v>0</v>
      </c>
      <c r="D96" s="322"/>
      <c r="E96" s="189"/>
      <c r="F96" s="322"/>
    </row>
    <row r="97" spans="1:7" x14ac:dyDescent="0.2">
      <c r="A97" s="713" t="str">
        <f>'(G1) Translator'!A440</f>
        <v>Aktiviteti / Projekti 19a</v>
      </c>
      <c r="B97" s="159"/>
      <c r="C97" s="304"/>
      <c r="D97" s="161"/>
      <c r="E97" s="161"/>
      <c r="F97" s="322" t="str">
        <f t="shared" si="2"/>
        <v>OK!</v>
      </c>
      <c r="G97" s="190" t="b">
        <f t="shared" si="3"/>
        <v>1</v>
      </c>
    </row>
    <row r="98" spans="1:7" x14ac:dyDescent="0.2">
      <c r="A98" s="713" t="str">
        <f>'(G1) Translator'!A441</f>
        <v>Aktiviteti / Projekti  19b</v>
      </c>
      <c r="B98" s="159"/>
      <c r="C98" s="303"/>
      <c r="D98" s="161"/>
      <c r="E98" s="161"/>
      <c r="F98" s="322" t="str">
        <f t="shared" si="2"/>
        <v>OK!</v>
      </c>
      <c r="G98" s="190" t="b">
        <f t="shared" si="3"/>
        <v>1</v>
      </c>
    </row>
    <row r="99" spans="1:7" x14ac:dyDescent="0.2">
      <c r="A99" s="713" t="str">
        <f>'(G1) Translator'!A442</f>
        <v>Aktiviteti / Projekti  19c</v>
      </c>
      <c r="B99" s="159"/>
      <c r="C99" s="303"/>
      <c r="D99" s="161"/>
      <c r="E99" s="161"/>
      <c r="F99" s="322" t="str">
        <f t="shared" si="2"/>
        <v>OK!</v>
      </c>
      <c r="G99" s="190" t="b">
        <f t="shared" si="3"/>
        <v>1</v>
      </c>
    </row>
    <row r="100" spans="1:7" x14ac:dyDescent="0.2">
      <c r="A100" s="55">
        <f>C96</f>
        <v>0</v>
      </c>
      <c r="B100" s="56"/>
      <c r="C100" s="56"/>
      <c r="D100" s="56"/>
      <c r="E100" s="58"/>
      <c r="F100" s="322"/>
    </row>
    <row r="101" spans="1:7" x14ac:dyDescent="0.2">
      <c r="A101" s="189" t="str">
        <f>'(B3) Struktura Organizative'!A25</f>
        <v>Funksioni 20</v>
      </c>
      <c r="B101" s="189" t="str">
        <f>'[1](3) ORGANISATION STRUCTURE'!C26</f>
        <v>Other public services</v>
      </c>
      <c r="C101" s="189" t="str">
        <f>'(B3) Struktura Organizative'!B25</f>
        <v xml:space="preserve">Shërbime të tjera publike </v>
      </c>
      <c r="D101" s="322"/>
      <c r="E101" s="189"/>
      <c r="F101" s="322"/>
    </row>
    <row r="102" spans="1:7" x14ac:dyDescent="0.2">
      <c r="A102" s="713" t="str">
        <f>'(G1) Translator'!A443</f>
        <v>Aktiviteti / Projekti  20a</v>
      </c>
      <c r="B102" s="159"/>
      <c r="C102" s="304"/>
      <c r="D102" s="161"/>
      <c r="E102" s="161"/>
      <c r="F102" s="322" t="str">
        <f t="shared" si="2"/>
        <v>OK!</v>
      </c>
      <c r="G102" s="190" t="b">
        <f t="shared" si="3"/>
        <v>1</v>
      </c>
    </row>
    <row r="103" spans="1:7" x14ac:dyDescent="0.2">
      <c r="A103" s="713" t="str">
        <f>'(G1) Translator'!A444</f>
        <v>Aktiviteti / Projekti  20b</v>
      </c>
      <c r="B103" s="159"/>
      <c r="C103" s="303"/>
      <c r="D103" s="161"/>
      <c r="E103" s="161"/>
      <c r="F103" s="322" t="str">
        <f t="shared" si="2"/>
        <v>OK!</v>
      </c>
      <c r="G103" s="190" t="b">
        <f t="shared" si="3"/>
        <v>1</v>
      </c>
    </row>
    <row r="104" spans="1:7" x14ac:dyDescent="0.2">
      <c r="A104" s="713" t="str">
        <f>'(G1) Translator'!A445</f>
        <v>Aktiviteti / Projekti  20c</v>
      </c>
      <c r="B104" s="159"/>
      <c r="C104" s="303"/>
      <c r="D104" s="161"/>
      <c r="E104" s="161"/>
      <c r="F104" s="322" t="str">
        <f t="shared" si="2"/>
        <v>OK!</v>
      </c>
      <c r="G104" s="190" t="b">
        <f t="shared" si="3"/>
        <v>1</v>
      </c>
    </row>
    <row r="105" spans="1:7" x14ac:dyDescent="0.2">
      <c r="A105" s="55" t="str">
        <f>C101</f>
        <v xml:space="preserve">Shërbime të tjera publike </v>
      </c>
      <c r="B105" s="56"/>
      <c r="C105" s="56"/>
      <c r="D105" s="56"/>
      <c r="E105" s="58"/>
      <c r="F105" s="322"/>
    </row>
    <row r="106" spans="1:7" x14ac:dyDescent="0.2">
      <c r="A106" s="189" t="str">
        <f>'(B3) Struktura Organizative'!A26</f>
        <v>Funksioni 21</v>
      </c>
      <c r="B106" s="189" t="str">
        <f>'[1](3) ORGANISATION STRUCTURE'!C27</f>
        <v>Short term debt service</v>
      </c>
      <c r="C106" s="189" t="str">
        <f>'(B3) Struktura Organizative'!B26</f>
        <v>Shërbimi borxhi afatshkurtër</v>
      </c>
      <c r="D106" s="322"/>
      <c r="E106" s="189"/>
      <c r="F106" s="322"/>
    </row>
    <row r="107" spans="1:7" x14ac:dyDescent="0.2">
      <c r="A107" s="713" t="str">
        <f>'(G1) Translator'!A446</f>
        <v>Aktiviteti / Projekti 21a</v>
      </c>
      <c r="B107" s="159"/>
      <c r="C107" s="304"/>
      <c r="D107" s="161"/>
      <c r="E107" s="161"/>
      <c r="F107" s="322" t="str">
        <f t="shared" si="2"/>
        <v>OK!</v>
      </c>
      <c r="G107" s="190" t="b">
        <f t="shared" si="3"/>
        <v>1</v>
      </c>
    </row>
    <row r="108" spans="1:7" x14ac:dyDescent="0.2">
      <c r="A108" s="713" t="str">
        <f>'(G1) Translator'!A447</f>
        <v>Aktiviteti / Projekti  21b</v>
      </c>
      <c r="B108" s="159"/>
      <c r="C108" s="303"/>
      <c r="D108" s="161"/>
      <c r="E108" s="161"/>
      <c r="F108" s="322" t="str">
        <f t="shared" si="2"/>
        <v>OK!</v>
      </c>
      <c r="G108" s="190" t="b">
        <f t="shared" si="3"/>
        <v>1</v>
      </c>
    </row>
    <row r="109" spans="1:7" x14ac:dyDescent="0.2">
      <c r="A109" s="713" t="str">
        <f>'(G1) Translator'!A448</f>
        <v>Aktiviteti / Projekti  21c</v>
      </c>
      <c r="B109" s="159"/>
      <c r="C109" s="303"/>
      <c r="D109" s="161"/>
      <c r="E109" s="161"/>
      <c r="F109" s="322" t="str">
        <f t="shared" si="2"/>
        <v>OK!</v>
      </c>
      <c r="G109" s="190" t="b">
        <f t="shared" si="3"/>
        <v>1</v>
      </c>
    </row>
    <row r="110" spans="1:7" x14ac:dyDescent="0.2">
      <c r="A110" s="55" t="str">
        <f>C106</f>
        <v>Shërbimi borxhi afatshkurtër</v>
      </c>
      <c r="B110" s="56"/>
      <c r="C110" s="56"/>
      <c r="D110" s="56"/>
      <c r="E110" s="58"/>
      <c r="F110" s="322"/>
    </row>
    <row r="111" spans="1:7" x14ac:dyDescent="0.2">
      <c r="A111" s="189" t="str">
        <f>'(B3) Struktura Organizative'!A27</f>
        <v>Funksioni 22</v>
      </c>
      <c r="B111" s="189" t="str">
        <f>'[1](3) ORGANISATION STRUCTURE'!C28</f>
        <v>Long term debt service</v>
      </c>
      <c r="C111" s="189" t="str">
        <f>'(B3) Struktura Organizative'!B27</f>
        <v>Shërbimi borxhi afatgjatë</v>
      </c>
      <c r="D111" s="322"/>
      <c r="E111" s="189"/>
      <c r="F111" s="322"/>
    </row>
    <row r="112" spans="1:7" x14ac:dyDescent="0.2">
      <c r="A112" s="713" t="str">
        <f>'(G1) Translator'!A449</f>
        <v>Aktiviteti / Projekti  22a</v>
      </c>
      <c r="B112" s="159"/>
      <c r="C112" s="304"/>
      <c r="D112" s="161"/>
      <c r="E112" s="161"/>
      <c r="F112" s="322" t="str">
        <f t="shared" si="2"/>
        <v>OK!</v>
      </c>
      <c r="G112" s="190" t="b">
        <f t="shared" si="3"/>
        <v>1</v>
      </c>
    </row>
    <row r="113" spans="1:8" x14ac:dyDescent="0.2">
      <c r="A113" s="713" t="str">
        <f>'(G1) Translator'!A450</f>
        <v>Aktiviteti / Projekti  22b</v>
      </c>
      <c r="B113" s="159"/>
      <c r="C113" s="303"/>
      <c r="D113" s="161"/>
      <c r="E113" s="161"/>
      <c r="F113" s="322" t="str">
        <f t="shared" si="2"/>
        <v>OK!</v>
      </c>
      <c r="G113" s="190" t="b">
        <f t="shared" si="3"/>
        <v>1</v>
      </c>
    </row>
    <row r="114" spans="1:8" x14ac:dyDescent="0.2">
      <c r="A114" s="713" t="str">
        <f>'(G1) Translator'!A451</f>
        <v>Aktiviteti / Projekti  22c</v>
      </c>
      <c r="B114" s="159"/>
      <c r="C114" s="303"/>
      <c r="D114" s="161"/>
      <c r="E114" s="161"/>
      <c r="F114" s="322" t="str">
        <f t="shared" si="2"/>
        <v>OK!</v>
      </c>
      <c r="G114" s="190" t="b">
        <f t="shared" si="3"/>
        <v>1</v>
      </c>
    </row>
    <row r="115" spans="1:8" x14ac:dyDescent="0.2">
      <c r="A115" s="55" t="str">
        <f>C111</f>
        <v>Shërbimi borxhi afatgjatë</v>
      </c>
      <c r="B115" s="56"/>
      <c r="C115" s="56"/>
      <c r="D115" s="56"/>
      <c r="E115" s="58"/>
    </row>
    <row r="117" spans="1:8" x14ac:dyDescent="0.2">
      <c r="A117" s="320"/>
    </row>
    <row r="118" spans="1:8" hidden="1" x14ac:dyDescent="0.2">
      <c r="D118" s="188" t="str">
        <f>'(G1) Translator'!A453</f>
        <v>Aktivitet në vazhdim</v>
      </c>
      <c r="E118" s="188" t="str">
        <f>'(G1) Translator'!A455</f>
        <v>Funksioni ndarë</v>
      </c>
    </row>
    <row r="119" spans="1:8" hidden="1" x14ac:dyDescent="0.2">
      <c r="D119" s="188" t="str">
        <f>'(G1) Translator'!A454</f>
        <v>Aktivitet i ri</v>
      </c>
      <c r="E119" s="188" t="str">
        <f>'(G1) Translator'!A456</f>
        <v>Funksioni ekskluzive</v>
      </c>
    </row>
    <row r="120" spans="1:8" hidden="1" x14ac:dyDescent="0.2">
      <c r="E120" s="188" t="str">
        <f>'(G1) Translator'!A457</f>
        <v>Funksion i deleguar</v>
      </c>
    </row>
    <row r="121" spans="1:8" x14ac:dyDescent="0.2">
      <c r="B121" s="190"/>
      <c r="C121" s="190"/>
      <c r="D121" s="190"/>
      <c r="E121" s="190"/>
      <c r="F121" s="272"/>
      <c r="G121" s="272"/>
      <c r="H121" s="272"/>
    </row>
  </sheetData>
  <sheetProtection password="C771" sheet="1" objects="1" scenarios="1" selectLockedCells="1"/>
  <mergeCells count="1">
    <mergeCell ref="A3:F3"/>
  </mergeCells>
  <dataValidations disablePrompts="1" count="2">
    <dataValidation type="list" allowBlank="1" showInputMessage="1" showErrorMessage="1" sqref="E7:E9 E107:E109 E102:E104 E97:E99 E92:E94 E87:E89 E82:E84 E77:E79 E72:E74 E67:E69 E62:E64 E57:E59 E52:E54 E47:E49 E42:E44 E37:E39 E32:E34 E27:E29 E22:E24 E17:E19 E12:E14 E112:E114">
      <formula1>$E$118:$E$120</formula1>
    </dataValidation>
    <dataValidation type="list" errorStyle="warning" allowBlank="1" showInputMessage="1" showErrorMessage="1" errorTitle="WRONG ENTRY" prompt="Auswahl!" sqref="D7:D9 D12:D14 D17:D19 D22:D24 D27:D29 D32:D34 D37:D39 D42:D44 D47:D49 D52:D54 D57:D59 D62:D64 D67:D69 D72:D74 D77:D79 D82:D84 D87:D89 D92:D94 D97:D99 D102:D104 D107:D109 D112:D114">
      <formula1>$D$118:$D$119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&amp;LFINANCIAL PLAN&amp;C&amp;8Version  2013&amp;R&amp;A</oddHeader>
    <oddFooter>&amp;L&amp;8Stefan Pfaeffli / Alex Loetscher &amp;C&amp;8Copyright © Lucerne University of Applied Sciences and Arts / 
Lucerne School of Business&amp;RSeite &amp;P</oddFooter>
  </headerFooter>
  <rowBreaks count="3" manualBreakCount="3">
    <brk id="30" max="7" man="1"/>
    <brk id="65" max="7" man="1"/>
    <brk id="9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9"/>
    <pageSetUpPr fitToPage="1"/>
  </sheetPr>
  <dimension ref="A1:K149"/>
  <sheetViews>
    <sheetView showGridLines="0" workbookViewId="0">
      <selection activeCell="A9" sqref="A9"/>
    </sheetView>
  </sheetViews>
  <sheetFormatPr baseColWidth="10" defaultColWidth="4.140625" defaultRowHeight="12.75" x14ac:dyDescent="0.2"/>
  <cols>
    <col min="1" max="1" width="18.42578125" style="190" customWidth="1"/>
    <col min="2" max="2" width="56.28515625" style="188" customWidth="1"/>
    <col min="3" max="4" width="8.7109375" style="188" customWidth="1"/>
    <col min="5" max="5" width="8.7109375" style="190" customWidth="1"/>
    <col min="6" max="6" width="2.140625" style="188" customWidth="1"/>
    <col min="7" max="8" width="8.7109375" style="190" customWidth="1"/>
    <col min="9" max="9" width="8.7109375" style="190" customWidth="1" collapsed="1"/>
    <col min="10" max="11" width="11.5703125" style="190" hidden="1" customWidth="1"/>
    <col min="12" max="190" width="11.5703125" style="190" customWidth="1"/>
    <col min="191" max="191" width="3.85546875" style="190" customWidth="1"/>
    <col min="192" max="192" width="22" style="190" customWidth="1"/>
    <col min="193" max="195" width="4.140625" style="190" customWidth="1"/>
    <col min="196" max="196" width="5.85546875" style="190" customWidth="1"/>
    <col min="197" max="197" width="4.140625" style="190" customWidth="1"/>
    <col min="198" max="198" width="0.85546875" style="190" customWidth="1"/>
    <col min="199" max="199" width="5.85546875" style="190" customWidth="1"/>
    <col min="200" max="200" width="4.140625" style="190" customWidth="1"/>
    <col min="201" max="201" width="0.85546875" style="190" customWidth="1"/>
    <col min="202" max="202" width="5.85546875" style="190" customWidth="1"/>
    <col min="203" max="203" width="4.140625" style="190" customWidth="1"/>
    <col min="204" max="204" width="0.85546875" style="190" customWidth="1"/>
    <col min="205" max="205" width="5.85546875" style="190" customWidth="1"/>
    <col min="206" max="16384" width="4.140625" style="190"/>
  </cols>
  <sheetData>
    <row r="1" spans="1:11" s="652" customFormat="1" x14ac:dyDescent="0.2">
      <c r="A1" s="659" t="str">
        <f>'(G1) Translator'!A323</f>
        <v xml:space="preserve">E verdhë = plotësohet nga Departamenti i Financës </v>
      </c>
      <c r="B1" s="638"/>
      <c r="C1" s="638"/>
      <c r="D1" s="638"/>
      <c r="E1" s="638"/>
      <c r="F1" s="638"/>
      <c r="G1" s="638"/>
      <c r="H1" s="638"/>
      <c r="I1" s="639"/>
    </row>
    <row r="3" spans="1:11" ht="21" customHeight="1" x14ac:dyDescent="0.35">
      <c r="A3" s="769" t="str">
        <f>'(G1) Translator'!A14</f>
        <v>(C1) SHPENZIMET: FAKTI VITI I KALUAR DHE PLANI VITI KORENT</v>
      </c>
      <c r="B3" s="770"/>
      <c r="C3" s="770"/>
      <c r="D3" s="770"/>
      <c r="E3" s="770"/>
      <c r="F3" s="770"/>
      <c r="G3" s="770"/>
      <c r="H3" s="770"/>
      <c r="I3" s="771"/>
    </row>
    <row r="4" spans="1:11" s="1" customFormat="1" x14ac:dyDescent="0.2">
      <c r="A4" s="191"/>
      <c r="F4" s="191"/>
    </row>
    <row r="5" spans="1:11" x14ac:dyDescent="0.2">
      <c r="B5" s="190"/>
      <c r="C5" s="782">
        <f>'(B1)Informacion i përgjithshëm '!B5</f>
        <v>2011</v>
      </c>
      <c r="D5" s="783"/>
      <c r="E5" s="784"/>
      <c r="F5" s="196"/>
      <c r="G5" s="782">
        <f>'(B1)Informacion i përgjithshëm '!B6</f>
        <v>2012</v>
      </c>
      <c r="H5" s="783"/>
      <c r="I5" s="784"/>
    </row>
    <row r="6" spans="1:11" s="195" customFormat="1" ht="12.75" customHeight="1" x14ac:dyDescent="0.25">
      <c r="A6" s="194"/>
      <c r="B6" s="194"/>
      <c r="C6" s="785" t="str">
        <f>'(G1) Translator'!A121</f>
        <v>Fakti Viti i kaluar</v>
      </c>
      <c r="D6" s="785"/>
      <c r="E6" s="785"/>
      <c r="F6" s="198"/>
      <c r="G6" s="779" t="str">
        <f>'(G1) Translator'!A122</f>
        <v>Viti aktual (buxheti)</v>
      </c>
      <c r="H6" s="780"/>
      <c r="I6" s="781"/>
    </row>
    <row r="7" spans="1:11" ht="69" customHeight="1" x14ac:dyDescent="0.2">
      <c r="B7" s="190"/>
      <c r="C7" s="192" t="str">
        <f>'(G1) Translator'!A163</f>
        <v>Shpenzime</v>
      </c>
      <c r="D7" s="192" t="str">
        <f>'(G1) Translator'!A164</f>
        <v>Tarifa</v>
      </c>
      <c r="E7" s="192" t="str">
        <f>'(G1) Translator'!A165</f>
        <v xml:space="preserve">Te ardhura me destinacion </v>
      </c>
      <c r="F7" s="199"/>
      <c r="G7" s="622" t="str">
        <f>C7</f>
        <v>Shpenzime</v>
      </c>
      <c r="H7" s="622" t="str">
        <f>D7</f>
        <v>Tarifa</v>
      </c>
      <c r="I7" s="622" t="str">
        <f>E7</f>
        <v xml:space="preserve">Te ardhura me destinacion </v>
      </c>
    </row>
    <row r="8" spans="1:11" x14ac:dyDescent="0.2">
      <c r="A8" s="189" t="str">
        <f>'(B3) Struktura Organizative'!A6</f>
        <v>Funksioni 1</v>
      </c>
      <c r="B8" s="189" t="str">
        <f>'(B3) Struktura Organizative'!C6</f>
        <v>Administrata</v>
      </c>
      <c r="C8" s="189"/>
      <c r="D8" s="189"/>
      <c r="F8" s="197"/>
    </row>
    <row r="9" spans="1:11" x14ac:dyDescent="0.2">
      <c r="A9" s="53" t="str">
        <f>'(B4) Aktivitetet për funksion'!A7</f>
        <v>Aktiviteti / Projekti  1a</v>
      </c>
      <c r="B9" s="319" t="str">
        <f>'(B4) Aktivitetet për funksion'!C7</f>
        <v xml:space="preserve">Mirefunksionimi i administrates/ Shpenzime korrente dhe kapitale </v>
      </c>
      <c r="C9" s="143">
        <v>15270</v>
      </c>
      <c r="D9" s="143">
        <v>121</v>
      </c>
      <c r="E9" s="143">
        <v>4786</v>
      </c>
      <c r="F9" s="200"/>
      <c r="G9" s="145">
        <v>10760</v>
      </c>
      <c r="H9" s="143">
        <v>1295</v>
      </c>
      <c r="I9" s="143">
        <v>5500</v>
      </c>
      <c r="J9" s="190">
        <f>G9-D9-E9</f>
        <v>5853</v>
      </c>
      <c r="K9" s="190" t="e">
        <f>#REF!-H9-I9</f>
        <v>#REF!</v>
      </c>
    </row>
    <row r="10" spans="1:11" x14ac:dyDescent="0.2">
      <c r="A10" s="276" t="str">
        <f>'(B4) Aktivitetet për funksion'!A8</f>
        <v>Aktiviteti / Projekti  1b</v>
      </c>
      <c r="B10" s="319">
        <f>'(B4) Aktivitetet për funksion'!C8</f>
        <v>0</v>
      </c>
      <c r="C10" s="143"/>
      <c r="D10" s="143"/>
      <c r="E10" s="143"/>
      <c r="F10" s="200"/>
      <c r="G10" s="145"/>
      <c r="H10" s="143"/>
      <c r="I10" s="143"/>
      <c r="J10" s="190">
        <f>G10-D10-E10</f>
        <v>0</v>
      </c>
      <c r="K10" s="190" t="e">
        <f>#REF!-H10-I10</f>
        <v>#REF!</v>
      </c>
    </row>
    <row r="11" spans="1:11" x14ac:dyDescent="0.2">
      <c r="A11" s="276" t="str">
        <f>'(B4) Aktivitetet për funksion'!A9</f>
        <v>Aktiviteti / Projekti  1c</v>
      </c>
      <c r="B11" s="319">
        <f>'(B4) Aktivitetet për funksion'!C9</f>
        <v>0</v>
      </c>
      <c r="C11" s="143"/>
      <c r="D11" s="143"/>
      <c r="E11" s="143"/>
      <c r="F11" s="200"/>
      <c r="G11" s="143"/>
      <c r="H11" s="143"/>
      <c r="I11" s="143"/>
      <c r="J11" s="190">
        <f t="shared" ref="J11:J73" si="0">C11-D11-E11</f>
        <v>0</v>
      </c>
      <c r="K11" s="190">
        <f t="shared" ref="K11:K73" si="1">G11-H11-I11</f>
        <v>0</v>
      </c>
    </row>
    <row r="12" spans="1:11" x14ac:dyDescent="0.2">
      <c r="A12" s="162" t="str">
        <f>B8</f>
        <v>Administrata</v>
      </c>
      <c r="B12" s="163"/>
      <c r="C12" s="193">
        <f>SUM(C9:C11)</f>
        <v>15270</v>
      </c>
      <c r="D12" s="193">
        <f t="shared" ref="D12:I12" si="2">SUM(D9:D11)</f>
        <v>121</v>
      </c>
      <c r="E12" s="193">
        <f t="shared" si="2"/>
        <v>4786</v>
      </c>
      <c r="F12" s="201"/>
      <c r="G12" s="193">
        <f>SUM(G9:G11)</f>
        <v>10760</v>
      </c>
      <c r="H12" s="193">
        <f t="shared" si="2"/>
        <v>1295</v>
      </c>
      <c r="I12" s="193">
        <f t="shared" si="2"/>
        <v>5500</v>
      </c>
      <c r="J12" s="190">
        <f t="shared" si="0"/>
        <v>10363</v>
      </c>
      <c r="K12" s="190">
        <f t="shared" si="1"/>
        <v>3965</v>
      </c>
    </row>
    <row r="13" spans="1:11" x14ac:dyDescent="0.2">
      <c r="A13" s="189" t="str">
        <f>'(B3) Struktura Organizative'!A7</f>
        <v>Funksioni 2</v>
      </c>
      <c r="B13" s="189" t="str">
        <f>'(B3) Struktura Organizative'!C7</f>
        <v>Pastrimi dhe gjelbrimi</v>
      </c>
      <c r="C13" s="189"/>
      <c r="D13" s="189"/>
      <c r="F13" s="197"/>
      <c r="J13" s="190">
        <f t="shared" si="0"/>
        <v>0</v>
      </c>
      <c r="K13" s="190">
        <f t="shared" si="1"/>
        <v>0</v>
      </c>
    </row>
    <row r="14" spans="1:11" x14ac:dyDescent="0.2">
      <c r="A14" s="276" t="str">
        <f>'(B4) Aktivitetet për funksion'!A12</f>
        <v>Aktiviteti / Projekti  2a</v>
      </c>
      <c r="B14" s="276">
        <f>'(B4) Aktivitetet për funksion'!C12</f>
        <v>0</v>
      </c>
      <c r="C14" s="143"/>
      <c r="D14" s="143">
        <v>0</v>
      </c>
      <c r="E14" s="143"/>
      <c r="F14" s="200"/>
      <c r="G14" s="143"/>
      <c r="H14" s="143">
        <v>300</v>
      </c>
      <c r="I14" s="143"/>
      <c r="J14" s="190">
        <f t="shared" si="0"/>
        <v>0</v>
      </c>
      <c r="K14" s="190">
        <f>G19-H14-I14</f>
        <v>4282</v>
      </c>
    </row>
    <row r="15" spans="1:11" x14ac:dyDescent="0.2">
      <c r="A15" s="276" t="str">
        <f>'(B4) Aktivitetet për funksion'!A13</f>
        <v>Aktiviteti / Projekti  2b</v>
      </c>
      <c r="B15" s="276">
        <f>'(B4) Aktivitetet për funksion'!C13</f>
        <v>0</v>
      </c>
      <c r="C15" s="143"/>
      <c r="D15" s="143"/>
      <c r="E15" s="143"/>
      <c r="F15" s="200"/>
      <c r="G15" s="143"/>
      <c r="H15" s="143"/>
      <c r="I15" s="143"/>
      <c r="J15" s="190">
        <f t="shared" si="0"/>
        <v>0</v>
      </c>
      <c r="K15" s="190">
        <f>G20-H15-I15</f>
        <v>0</v>
      </c>
    </row>
    <row r="16" spans="1:11" x14ac:dyDescent="0.2">
      <c r="A16" s="276" t="str">
        <f>'(B4) Aktivitetet për funksion'!A14</f>
        <v>Aktiviteti / Projekti  2c</v>
      </c>
      <c r="B16" s="276">
        <f>'(B4) Aktivitetet për funksion'!C14</f>
        <v>0</v>
      </c>
      <c r="C16" s="143"/>
      <c r="D16" s="143"/>
      <c r="E16" s="143"/>
      <c r="F16" s="200"/>
      <c r="G16" s="143"/>
      <c r="H16" s="143"/>
      <c r="I16" s="143"/>
      <c r="J16" s="190">
        <f t="shared" si="0"/>
        <v>0</v>
      </c>
      <c r="K16" s="190">
        <f t="shared" si="1"/>
        <v>0</v>
      </c>
    </row>
    <row r="17" spans="1:11" x14ac:dyDescent="0.2">
      <c r="A17" s="55" t="str">
        <f>B13</f>
        <v>Pastrimi dhe gjelbrimi</v>
      </c>
      <c r="B17" s="56"/>
      <c r="C17" s="193">
        <f>SUM(C14:C16)</f>
        <v>0</v>
      </c>
      <c r="D17" s="193">
        <f>SUM(D14:D16)</f>
        <v>0</v>
      </c>
      <c r="E17" s="193">
        <f>SUM(E14:E16)</f>
        <v>0</v>
      </c>
      <c r="F17" s="201"/>
      <c r="G17" s="193">
        <f>SUM(G14:G16)</f>
        <v>0</v>
      </c>
      <c r="H17" s="193">
        <f>SUM(H14:H16)</f>
        <v>300</v>
      </c>
      <c r="I17" s="193">
        <f>SUM(I14:I16)</f>
        <v>0</v>
      </c>
      <c r="J17" s="190">
        <f t="shared" si="0"/>
        <v>0</v>
      </c>
      <c r="K17" s="190">
        <f t="shared" si="1"/>
        <v>-300</v>
      </c>
    </row>
    <row r="18" spans="1:11" x14ac:dyDescent="0.2">
      <c r="A18" s="189" t="str">
        <f>'(B3) Struktura Organizative'!A8</f>
        <v>Funksioni 3</v>
      </c>
      <c r="B18" s="189" t="str">
        <f>'(B3) Struktura Organizative'!C8</f>
        <v>Ujësjellës Kanalizime</v>
      </c>
      <c r="C18" s="189"/>
      <c r="D18" s="189"/>
      <c r="F18" s="197"/>
      <c r="J18" s="190">
        <f t="shared" si="0"/>
        <v>0</v>
      </c>
      <c r="K18" s="190">
        <f t="shared" si="1"/>
        <v>0</v>
      </c>
    </row>
    <row r="19" spans="1:11" x14ac:dyDescent="0.2">
      <c r="A19" s="276" t="str">
        <f>'(B4) Aktivitetet për funksion'!A17</f>
        <v>Aktiviteti / Projekti  3a</v>
      </c>
      <c r="B19" s="276" t="str">
        <f>'(B4) Aktivitetet për funksion'!C17</f>
        <v>Sherbimi I Ujesjellesit/Shpenzime korrente dhe kapitale</v>
      </c>
      <c r="C19" s="143">
        <v>2731</v>
      </c>
      <c r="D19" s="143">
        <v>1122</v>
      </c>
      <c r="E19" s="143"/>
      <c r="F19" s="200"/>
      <c r="G19" s="143">
        <v>4582</v>
      </c>
      <c r="H19" s="143">
        <v>1200</v>
      </c>
      <c r="I19" s="143"/>
      <c r="J19" s="190">
        <f t="shared" si="0"/>
        <v>1609</v>
      </c>
      <c r="K19" s="190" t="e">
        <f>#REF!-H19-I19</f>
        <v>#REF!</v>
      </c>
    </row>
    <row r="20" spans="1:11" x14ac:dyDescent="0.2">
      <c r="A20" s="276" t="str">
        <f>'(B4) Aktivitetet për funksion'!A18</f>
        <v>Aktiviteti / Projekti  3b</v>
      </c>
      <c r="B20" s="276">
        <f>'(B4) Aktivitetet për funksion'!C18</f>
        <v>0</v>
      </c>
      <c r="C20" s="143"/>
      <c r="D20" s="143"/>
      <c r="E20" s="143"/>
      <c r="F20" s="200"/>
      <c r="G20" s="143"/>
      <c r="H20" s="143"/>
      <c r="I20" s="143"/>
      <c r="J20" s="190">
        <f t="shared" si="0"/>
        <v>0</v>
      </c>
      <c r="K20" s="190" t="e">
        <f>#REF!-H20-I20</f>
        <v>#REF!</v>
      </c>
    </row>
    <row r="21" spans="1:11" x14ac:dyDescent="0.2">
      <c r="A21" s="276" t="str">
        <f>'(B4) Aktivitetet për funksion'!A19</f>
        <v>Aktiviteti / Projekti  3c</v>
      </c>
      <c r="B21" s="276">
        <f>'(B4) Aktivitetet për funksion'!C19</f>
        <v>0</v>
      </c>
      <c r="C21" s="143"/>
      <c r="D21" s="143"/>
      <c r="E21" s="143"/>
      <c r="F21" s="200"/>
      <c r="G21" s="143"/>
      <c r="H21" s="143"/>
      <c r="I21" s="143"/>
      <c r="J21" s="190">
        <f t="shared" si="0"/>
        <v>0</v>
      </c>
      <c r="K21" s="190">
        <f t="shared" si="1"/>
        <v>0</v>
      </c>
    </row>
    <row r="22" spans="1:11" x14ac:dyDescent="0.2">
      <c r="A22" s="55" t="str">
        <f>B18</f>
        <v>Ujësjellës Kanalizime</v>
      </c>
      <c r="B22" s="56"/>
      <c r="C22" s="193">
        <f>SUM(C19:C21)</f>
        <v>2731</v>
      </c>
      <c r="D22" s="193">
        <f>SUM(D19:D21)</f>
        <v>1122</v>
      </c>
      <c r="E22" s="193">
        <f>SUM(E19:E21)</f>
        <v>0</v>
      </c>
      <c r="F22" s="201"/>
      <c r="G22" s="193">
        <f>SUM(G19:G21)</f>
        <v>4582</v>
      </c>
      <c r="H22" s="193">
        <f>SUM(H19:H21)</f>
        <v>1200</v>
      </c>
      <c r="I22" s="193">
        <f>SUM(I19:I21)</f>
        <v>0</v>
      </c>
      <c r="J22" s="190">
        <f t="shared" si="0"/>
        <v>1609</v>
      </c>
      <c r="K22" s="190">
        <f t="shared" si="1"/>
        <v>3382</v>
      </c>
    </row>
    <row r="23" spans="1:11" x14ac:dyDescent="0.2">
      <c r="A23" s="189" t="str">
        <f>'(B3) Struktura Organizative'!A9</f>
        <v>Funksioni 4</v>
      </c>
      <c r="B23" s="189" t="str">
        <f>'(B3) Struktura Organizative'!C9</f>
        <v xml:space="preserve">Mirëmbajtja e rrugëve </v>
      </c>
      <c r="C23" s="189"/>
      <c r="D23" s="189"/>
      <c r="F23" s="197"/>
      <c r="J23" s="190">
        <f t="shared" si="0"/>
        <v>0</v>
      </c>
      <c r="K23" s="190">
        <f t="shared" si="1"/>
        <v>0</v>
      </c>
    </row>
    <row r="24" spans="1:11" x14ac:dyDescent="0.2">
      <c r="A24" s="276" t="str">
        <f>'(B4) Aktivitetet për funksion'!A22</f>
        <v>Aktiviteti / Projekti  4a</v>
      </c>
      <c r="B24" s="276" t="str">
        <f>'(B4) Aktivitetet për funksion'!C22</f>
        <v>Sherbimi I Mirembajtjes se rrugeve /Shpenzime korrente dhe kapitale</v>
      </c>
      <c r="C24" s="143">
        <v>1007</v>
      </c>
      <c r="D24" s="143"/>
      <c r="E24" s="143"/>
      <c r="F24" s="200"/>
      <c r="G24" s="143">
        <v>7937</v>
      </c>
      <c r="H24" s="143"/>
      <c r="I24" s="143"/>
      <c r="J24" s="190">
        <f t="shared" si="0"/>
        <v>1007</v>
      </c>
      <c r="K24" s="190">
        <f t="shared" si="1"/>
        <v>7937</v>
      </c>
    </row>
    <row r="25" spans="1:11" x14ac:dyDescent="0.2">
      <c r="A25" s="276" t="str">
        <f>'(B4) Aktivitetet për funksion'!A23</f>
        <v>Aktiviteti / Projekti  4b</v>
      </c>
      <c r="B25" s="276">
        <f>'(B4) Aktivitetet për funksion'!C23</f>
        <v>0</v>
      </c>
      <c r="C25" s="143"/>
      <c r="D25" s="143"/>
      <c r="E25" s="143"/>
      <c r="F25" s="200"/>
      <c r="G25" s="143"/>
      <c r="H25" s="143"/>
      <c r="I25" s="143"/>
      <c r="J25" s="190">
        <f t="shared" si="0"/>
        <v>0</v>
      </c>
      <c r="K25" s="190">
        <f t="shared" si="1"/>
        <v>0</v>
      </c>
    </row>
    <row r="26" spans="1:11" x14ac:dyDescent="0.2">
      <c r="A26" s="276" t="str">
        <f>'(B4) Aktivitetet për funksion'!A24</f>
        <v>Aktiviteti / Projekti  4c</v>
      </c>
      <c r="B26" s="276">
        <f>'(B4) Aktivitetet për funksion'!C24</f>
        <v>0</v>
      </c>
      <c r="C26" s="143"/>
      <c r="D26" s="143"/>
      <c r="E26" s="143"/>
      <c r="F26" s="200"/>
      <c r="G26" s="143"/>
      <c r="H26" s="143"/>
      <c r="I26" s="143"/>
      <c r="J26" s="190">
        <f t="shared" si="0"/>
        <v>0</v>
      </c>
      <c r="K26" s="190">
        <f t="shared" si="1"/>
        <v>0</v>
      </c>
    </row>
    <row r="27" spans="1:11" x14ac:dyDescent="0.2">
      <c r="A27" s="55" t="str">
        <f>A22</f>
        <v>Ujësjellës Kanalizime</v>
      </c>
      <c r="B27" s="56"/>
      <c r="C27" s="193">
        <f>SUM(C24:C26)</f>
        <v>1007</v>
      </c>
      <c r="D27" s="193">
        <f>SUM(D24:D26)</f>
        <v>0</v>
      </c>
      <c r="E27" s="193">
        <f>SUM(E24:E26)</f>
        <v>0</v>
      </c>
      <c r="F27" s="201"/>
      <c r="G27" s="193">
        <f>SUM(G24:G26)</f>
        <v>7937</v>
      </c>
      <c r="H27" s="193">
        <f>SUM(H24:H26)</f>
        <v>0</v>
      </c>
      <c r="I27" s="193">
        <f>SUM(I24:I26)</f>
        <v>0</v>
      </c>
      <c r="J27" s="190">
        <f t="shared" si="0"/>
        <v>1007</v>
      </c>
      <c r="K27" s="190">
        <f t="shared" si="1"/>
        <v>7937</v>
      </c>
    </row>
    <row r="28" spans="1:11" x14ac:dyDescent="0.2">
      <c r="A28" s="189" t="str">
        <f>'(B3) Struktura Organizative'!A10</f>
        <v>Funksioni 5</v>
      </c>
      <c r="B28" s="189" t="str">
        <f>'(B3) Struktura Organizative'!C10</f>
        <v>Transporti publik</v>
      </c>
      <c r="C28" s="189"/>
      <c r="D28" s="189"/>
      <c r="F28" s="197"/>
      <c r="J28" s="190">
        <f t="shared" si="0"/>
        <v>0</v>
      </c>
      <c r="K28" s="190">
        <f t="shared" si="1"/>
        <v>0</v>
      </c>
    </row>
    <row r="29" spans="1:11" x14ac:dyDescent="0.2">
      <c r="A29" s="276" t="str">
        <f>'(B4) Aktivitetet për funksion'!A27</f>
        <v>Aktiviteti / Projekti  5a</v>
      </c>
      <c r="B29" s="276">
        <f>'(B4) Aktivitetet për funksion'!C27</f>
        <v>0</v>
      </c>
      <c r="C29" s="143"/>
      <c r="D29" s="143"/>
      <c r="E29" s="143"/>
      <c r="F29" s="200"/>
      <c r="G29" s="143"/>
      <c r="H29" s="143"/>
      <c r="I29" s="143"/>
      <c r="J29" s="190">
        <f t="shared" si="0"/>
        <v>0</v>
      </c>
      <c r="K29" s="190">
        <f t="shared" si="1"/>
        <v>0</v>
      </c>
    </row>
    <row r="30" spans="1:11" x14ac:dyDescent="0.2">
      <c r="A30" s="276" t="str">
        <f>'(B4) Aktivitetet për funksion'!A28</f>
        <v>Aktiviteti / Projekti  5b</v>
      </c>
      <c r="B30" s="276">
        <f>'(B4) Aktivitetet për funksion'!C28</f>
        <v>0</v>
      </c>
      <c r="C30" s="143"/>
      <c r="D30" s="143"/>
      <c r="E30" s="143"/>
      <c r="F30" s="200"/>
      <c r="G30" s="143"/>
      <c r="H30" s="143"/>
      <c r="I30" s="143"/>
      <c r="J30" s="190">
        <f t="shared" si="0"/>
        <v>0</v>
      </c>
      <c r="K30" s="190">
        <f t="shared" si="1"/>
        <v>0</v>
      </c>
    </row>
    <row r="31" spans="1:11" x14ac:dyDescent="0.2">
      <c r="A31" s="276" t="str">
        <f>'(B4) Aktivitetet për funksion'!A29</f>
        <v>Aktiviteti / Projekti  5c</v>
      </c>
      <c r="B31" s="276">
        <f>'(B4) Aktivitetet për funksion'!C29</f>
        <v>0</v>
      </c>
      <c r="C31" s="143"/>
      <c r="D31" s="143"/>
      <c r="E31" s="143"/>
      <c r="F31" s="200"/>
      <c r="G31" s="143"/>
      <c r="H31" s="143"/>
      <c r="I31" s="143"/>
      <c r="J31" s="190">
        <f t="shared" si="0"/>
        <v>0</v>
      </c>
      <c r="K31" s="190">
        <f t="shared" si="1"/>
        <v>0</v>
      </c>
    </row>
    <row r="32" spans="1:11" x14ac:dyDescent="0.2">
      <c r="A32" s="55" t="str">
        <f>B28</f>
        <v>Transporti publik</v>
      </c>
      <c r="B32" s="56"/>
      <c r="C32" s="193">
        <f>SUM(C29:C31)</f>
        <v>0</v>
      </c>
      <c r="D32" s="193">
        <f>SUM(D29:D31)</f>
        <v>0</v>
      </c>
      <c r="E32" s="193">
        <f>SUM(E29:E31)</f>
        <v>0</v>
      </c>
      <c r="F32" s="201"/>
      <c r="G32" s="193">
        <f>SUM(G29:G31)</f>
        <v>0</v>
      </c>
      <c r="H32" s="193">
        <f>SUM(H29:H31)</f>
        <v>0</v>
      </c>
      <c r="I32" s="193">
        <f>SUM(I29:I31)</f>
        <v>0</v>
      </c>
      <c r="J32" s="190">
        <f t="shared" si="0"/>
        <v>0</v>
      </c>
      <c r="K32" s="190">
        <f t="shared" si="1"/>
        <v>0</v>
      </c>
    </row>
    <row r="33" spans="1:11" x14ac:dyDescent="0.2">
      <c r="A33" s="189" t="str">
        <f>'(B3) Struktura Organizative'!A11</f>
        <v>Funksioni 6</v>
      </c>
      <c r="B33" s="189" t="str">
        <f>'(B3) Struktura Organizative'!C11</f>
        <v>Zhvillimi i turizmit</v>
      </c>
      <c r="C33" s="189"/>
      <c r="D33" s="189"/>
      <c r="F33" s="197"/>
      <c r="J33" s="190">
        <f t="shared" si="0"/>
        <v>0</v>
      </c>
      <c r="K33" s="190">
        <f t="shared" si="1"/>
        <v>0</v>
      </c>
    </row>
    <row r="34" spans="1:11" x14ac:dyDescent="0.2">
      <c r="A34" s="276" t="str">
        <f>'(B4) Aktivitetet për funksion'!A32</f>
        <v>Aktiviteti / Projekti  6a</v>
      </c>
      <c r="B34" s="276">
        <f>'(B4) Aktivitetet për funksion'!C32</f>
        <v>0</v>
      </c>
      <c r="C34" s="143"/>
      <c r="D34" s="143"/>
      <c r="E34" s="143"/>
      <c r="F34" s="200"/>
      <c r="G34" s="143"/>
      <c r="H34" s="143"/>
      <c r="I34" s="143"/>
      <c r="J34" s="190">
        <f t="shared" si="0"/>
        <v>0</v>
      </c>
      <c r="K34" s="190">
        <f t="shared" si="1"/>
        <v>0</v>
      </c>
    </row>
    <row r="35" spans="1:11" x14ac:dyDescent="0.2">
      <c r="A35" s="276" t="str">
        <f>'(B4) Aktivitetet për funksion'!A33</f>
        <v>Aktiviteti / Projekti  6b</v>
      </c>
      <c r="B35" s="276">
        <f>'(B4) Aktivitetet për funksion'!C33</f>
        <v>0</v>
      </c>
      <c r="C35" s="143"/>
      <c r="D35" s="143"/>
      <c r="E35" s="143"/>
      <c r="F35" s="200"/>
      <c r="G35" s="143"/>
      <c r="H35" s="143"/>
      <c r="I35" s="143"/>
      <c r="J35" s="190">
        <f t="shared" si="0"/>
        <v>0</v>
      </c>
      <c r="K35" s="190">
        <f t="shared" si="1"/>
        <v>0</v>
      </c>
    </row>
    <row r="36" spans="1:11" x14ac:dyDescent="0.2">
      <c r="A36" s="276" t="str">
        <f>'(B4) Aktivitetet për funksion'!A34</f>
        <v>Aktiviteti / Projekti  6c</v>
      </c>
      <c r="B36" s="276">
        <f>'(B4) Aktivitetet për funksion'!C34</f>
        <v>0</v>
      </c>
      <c r="C36" s="143"/>
      <c r="D36" s="143"/>
      <c r="E36" s="143"/>
      <c r="F36" s="200"/>
      <c r="G36" s="143"/>
      <c r="H36" s="143"/>
      <c r="I36" s="143"/>
      <c r="J36" s="190">
        <f t="shared" si="0"/>
        <v>0</v>
      </c>
      <c r="K36" s="190">
        <f t="shared" si="1"/>
        <v>0</v>
      </c>
    </row>
    <row r="37" spans="1:11" x14ac:dyDescent="0.2">
      <c r="A37" s="55" t="str">
        <f>B33</f>
        <v>Zhvillimi i turizmit</v>
      </c>
      <c r="B37" s="56"/>
      <c r="C37" s="193">
        <f>SUM(C34:C36)</f>
        <v>0</v>
      </c>
      <c r="D37" s="193">
        <f>SUM(D34:D36)</f>
        <v>0</v>
      </c>
      <c r="E37" s="193">
        <f>SUM(E34:E36)</f>
        <v>0</v>
      </c>
      <c r="F37" s="201"/>
      <c r="G37" s="193">
        <f>SUM(G34:G36)</f>
        <v>0</v>
      </c>
      <c r="H37" s="193">
        <f>SUM(H34:H36)</f>
        <v>0</v>
      </c>
      <c r="I37" s="193">
        <f>SUM(I34:I36)</f>
        <v>0</v>
      </c>
      <c r="J37" s="190">
        <f t="shared" si="0"/>
        <v>0</v>
      </c>
      <c r="K37" s="190">
        <f t="shared" si="1"/>
        <v>0</v>
      </c>
    </row>
    <row r="38" spans="1:11" x14ac:dyDescent="0.2">
      <c r="A38" s="189" t="str">
        <f>'(B3) Struktura Organizative'!A12</f>
        <v>Funksioni 7</v>
      </c>
      <c r="B38" s="189" t="str">
        <f>'(B3) Struktura Organizative'!C12</f>
        <v xml:space="preserve">Planifikimi urban </v>
      </c>
      <c r="C38" s="189"/>
      <c r="D38" s="189"/>
      <c r="F38" s="197"/>
      <c r="J38" s="190">
        <f t="shared" si="0"/>
        <v>0</v>
      </c>
      <c r="K38" s="190">
        <f t="shared" si="1"/>
        <v>0</v>
      </c>
    </row>
    <row r="39" spans="1:11" x14ac:dyDescent="0.2">
      <c r="A39" s="276" t="str">
        <f>'(B4) Aktivitetet për funksion'!A37</f>
        <v>Aktiviteti / Projekti  7a</v>
      </c>
      <c r="B39" s="276">
        <f>'(B4) Aktivitetet për funksion'!C37</f>
        <v>0</v>
      </c>
      <c r="C39" s="143"/>
      <c r="D39" s="143"/>
      <c r="E39" s="143"/>
      <c r="F39" s="200"/>
      <c r="G39" s="143"/>
      <c r="H39" s="143"/>
      <c r="I39" s="143"/>
      <c r="J39" s="190">
        <f t="shared" si="0"/>
        <v>0</v>
      </c>
      <c r="K39" s="190">
        <f t="shared" si="1"/>
        <v>0</v>
      </c>
    </row>
    <row r="40" spans="1:11" x14ac:dyDescent="0.2">
      <c r="A40" s="276" t="str">
        <f>'(B4) Aktivitetet për funksion'!A38</f>
        <v>Aktiviteti / Projekti  7b</v>
      </c>
      <c r="B40" s="276">
        <f>'(B4) Aktivitetet për funksion'!C38</f>
        <v>0</v>
      </c>
      <c r="C40" s="143"/>
      <c r="D40" s="143"/>
      <c r="E40" s="143"/>
      <c r="F40" s="200"/>
      <c r="G40" s="143"/>
      <c r="H40" s="143"/>
      <c r="I40" s="143"/>
      <c r="J40" s="190">
        <f t="shared" si="0"/>
        <v>0</v>
      </c>
      <c r="K40" s="190">
        <f t="shared" si="1"/>
        <v>0</v>
      </c>
    </row>
    <row r="41" spans="1:11" x14ac:dyDescent="0.2">
      <c r="A41" s="276" t="str">
        <f>'(B4) Aktivitetet për funksion'!A39</f>
        <v>Aktiviteti / Projekti  7c</v>
      </c>
      <c r="B41" s="276">
        <f>'(B4) Aktivitetet për funksion'!C39</f>
        <v>0</v>
      </c>
      <c r="C41" s="143"/>
      <c r="D41" s="143"/>
      <c r="E41" s="143"/>
      <c r="F41" s="200"/>
      <c r="G41" s="143"/>
      <c r="H41" s="143"/>
      <c r="I41" s="143"/>
      <c r="J41" s="190">
        <f t="shared" si="0"/>
        <v>0</v>
      </c>
      <c r="K41" s="190">
        <f t="shared" si="1"/>
        <v>0</v>
      </c>
    </row>
    <row r="42" spans="1:11" x14ac:dyDescent="0.2">
      <c r="A42" s="55" t="str">
        <f>B38</f>
        <v xml:space="preserve">Planifikimi urban </v>
      </c>
      <c r="B42" s="56"/>
      <c r="C42" s="193">
        <f>SUM(C39:C41)</f>
        <v>0</v>
      </c>
      <c r="D42" s="193">
        <f>SUM(D39:D41)</f>
        <v>0</v>
      </c>
      <c r="E42" s="193">
        <f>SUM(E39:E41)</f>
        <v>0</v>
      </c>
      <c r="F42" s="201"/>
      <c r="G42" s="193">
        <f>SUM(G39:G41)</f>
        <v>0</v>
      </c>
      <c r="H42" s="193">
        <f>SUM(H39:H41)</f>
        <v>0</v>
      </c>
      <c r="I42" s="193">
        <f>SUM(I39:I41)</f>
        <v>0</v>
      </c>
      <c r="J42" s="190">
        <f t="shared" si="0"/>
        <v>0</v>
      </c>
      <c r="K42" s="190">
        <f t="shared" si="1"/>
        <v>0</v>
      </c>
    </row>
    <row r="43" spans="1:11" x14ac:dyDescent="0.2">
      <c r="A43" s="189" t="str">
        <f>'(B3) Struktura Organizative'!A13</f>
        <v>Funksioni 8</v>
      </c>
      <c r="B43" s="189" t="str">
        <f>'(B3) Struktura Organizative'!C13</f>
        <v>Ndriçimi publik</v>
      </c>
      <c r="C43" s="189"/>
      <c r="D43" s="189"/>
      <c r="F43" s="197"/>
      <c r="J43" s="190">
        <f t="shared" si="0"/>
        <v>0</v>
      </c>
      <c r="K43" s="190">
        <f t="shared" si="1"/>
        <v>0</v>
      </c>
    </row>
    <row r="44" spans="1:11" x14ac:dyDescent="0.2">
      <c r="A44" s="276" t="str">
        <f>'(B4) Aktivitetet për funksion'!A42</f>
        <v>Aktiviteti / Projekti  8a</v>
      </c>
      <c r="B44" s="276" t="str">
        <f>'(B4) Aktivitetet për funksion'!C42</f>
        <v>Sherbimi I ndricimit/Shpenzime korrente</v>
      </c>
      <c r="C44" s="143">
        <v>150</v>
      </c>
      <c r="D44" s="143">
        <v>38</v>
      </c>
      <c r="E44" s="143"/>
      <c r="F44" s="200"/>
      <c r="G44" s="143"/>
      <c r="H44" s="143"/>
      <c r="I44" s="143"/>
      <c r="J44" s="190">
        <f t="shared" si="0"/>
        <v>112</v>
      </c>
      <c r="K44" s="190">
        <f t="shared" si="1"/>
        <v>0</v>
      </c>
    </row>
    <row r="45" spans="1:11" x14ac:dyDescent="0.2">
      <c r="A45" s="276" t="str">
        <f>'(B4) Aktivitetet për funksion'!A43</f>
        <v>Aktiviteti / Projekti  8b</v>
      </c>
      <c r="B45" s="276">
        <f>'(B4) Aktivitetet për funksion'!C43</f>
        <v>0</v>
      </c>
      <c r="C45" s="143"/>
      <c r="D45" s="143"/>
      <c r="E45" s="143"/>
      <c r="F45" s="200"/>
      <c r="G45" s="143"/>
      <c r="H45" s="143"/>
      <c r="I45" s="143"/>
      <c r="J45" s="190">
        <f t="shared" si="0"/>
        <v>0</v>
      </c>
      <c r="K45" s="190">
        <f t="shared" si="1"/>
        <v>0</v>
      </c>
    </row>
    <row r="46" spans="1:11" x14ac:dyDescent="0.2">
      <c r="A46" s="276" t="str">
        <f>'(B4) Aktivitetet për funksion'!A44</f>
        <v>Aktiviteti / Projekti  8c</v>
      </c>
      <c r="B46" s="276">
        <f>'(B4) Aktivitetet për funksion'!C44</f>
        <v>0</v>
      </c>
      <c r="C46" s="143"/>
      <c r="D46" s="143"/>
      <c r="E46" s="143"/>
      <c r="F46" s="200"/>
      <c r="G46" s="143"/>
      <c r="H46" s="143"/>
      <c r="I46" s="143"/>
      <c r="J46" s="190">
        <f t="shared" si="0"/>
        <v>0</v>
      </c>
      <c r="K46" s="190">
        <f t="shared" si="1"/>
        <v>0</v>
      </c>
    </row>
    <row r="47" spans="1:11" x14ac:dyDescent="0.2">
      <c r="A47" s="55" t="str">
        <f>B43</f>
        <v>Ndriçimi publik</v>
      </c>
      <c r="B47" s="56"/>
      <c r="C47" s="193">
        <f>SUM(C44:C46)</f>
        <v>150</v>
      </c>
      <c r="D47" s="193">
        <f>SUM(D44:D46)</f>
        <v>38</v>
      </c>
      <c r="E47" s="193">
        <f>SUM(E44:E46)</f>
        <v>0</v>
      </c>
      <c r="F47" s="201"/>
      <c r="G47" s="193">
        <f>SUM(G44:G46)</f>
        <v>0</v>
      </c>
      <c r="H47" s="193">
        <f>SUM(H44:H46)</f>
        <v>0</v>
      </c>
      <c r="I47" s="193">
        <f>SUM(I44:I46)</f>
        <v>0</v>
      </c>
      <c r="J47" s="190">
        <f t="shared" si="0"/>
        <v>112</v>
      </c>
      <c r="K47" s="190">
        <f t="shared" si="1"/>
        <v>0</v>
      </c>
    </row>
    <row r="48" spans="1:11" x14ac:dyDescent="0.2">
      <c r="A48" s="189" t="str">
        <f>'(B3) Struktura Organizative'!A14</f>
        <v>Funksioni 9</v>
      </c>
      <c r="B48" s="189" t="str">
        <f>'(B3) Struktura Organizative'!C14</f>
        <v>Zhvillimi ekonomik</v>
      </c>
      <c r="C48" s="189"/>
      <c r="D48" s="189"/>
      <c r="F48" s="197"/>
      <c r="J48" s="190">
        <f t="shared" si="0"/>
        <v>0</v>
      </c>
      <c r="K48" s="190">
        <f t="shared" si="1"/>
        <v>0</v>
      </c>
    </row>
    <row r="49" spans="1:11" x14ac:dyDescent="0.2">
      <c r="A49" s="276" t="str">
        <f>'(B4) Aktivitetet për funksion'!A47</f>
        <v>Aktiviteti / Projekti  9a</v>
      </c>
      <c r="B49" s="276">
        <f>'(B4) Aktivitetet për funksion'!C47</f>
        <v>0</v>
      </c>
      <c r="C49" s="143"/>
      <c r="D49" s="143"/>
      <c r="E49" s="143"/>
      <c r="F49" s="200"/>
      <c r="G49" s="143"/>
      <c r="H49" s="143"/>
      <c r="I49" s="143"/>
      <c r="J49" s="190">
        <f t="shared" si="0"/>
        <v>0</v>
      </c>
      <c r="K49" s="190">
        <f t="shared" si="1"/>
        <v>0</v>
      </c>
    </row>
    <row r="50" spans="1:11" x14ac:dyDescent="0.2">
      <c r="A50" s="276" t="str">
        <f>'(B4) Aktivitetet për funksion'!A48</f>
        <v>Aktiviteti / Projekti  9b</v>
      </c>
      <c r="B50" s="276">
        <f>'(B4) Aktivitetet për funksion'!C48</f>
        <v>0</v>
      </c>
      <c r="C50" s="143"/>
      <c r="D50" s="143"/>
      <c r="E50" s="143"/>
      <c r="F50" s="200"/>
      <c r="G50" s="143"/>
      <c r="H50" s="143"/>
      <c r="I50" s="143"/>
      <c r="J50" s="190">
        <f t="shared" si="0"/>
        <v>0</v>
      </c>
      <c r="K50" s="190">
        <f t="shared" si="1"/>
        <v>0</v>
      </c>
    </row>
    <row r="51" spans="1:11" x14ac:dyDescent="0.2">
      <c r="A51" s="276" t="str">
        <f>'(B4) Aktivitetet për funksion'!A49</f>
        <v>Aktiviteti / Projekti  9c</v>
      </c>
      <c r="B51" s="276">
        <f>'(B4) Aktivitetet për funksion'!C49</f>
        <v>0</v>
      </c>
      <c r="C51" s="143"/>
      <c r="D51" s="143"/>
      <c r="E51" s="143"/>
      <c r="F51" s="200"/>
      <c r="G51" s="143"/>
      <c r="H51" s="143"/>
      <c r="I51" s="143"/>
      <c r="J51" s="190">
        <f t="shared" si="0"/>
        <v>0</v>
      </c>
      <c r="K51" s="190">
        <f t="shared" si="1"/>
        <v>0</v>
      </c>
    </row>
    <row r="52" spans="1:11" x14ac:dyDescent="0.2">
      <c r="A52" s="55" t="str">
        <f>B48</f>
        <v>Zhvillimi ekonomik</v>
      </c>
      <c r="B52" s="56"/>
      <c r="C52" s="193">
        <f>SUM(C49:C51)</f>
        <v>0</v>
      </c>
      <c r="D52" s="193">
        <f>SUM(D49:D51)</f>
        <v>0</v>
      </c>
      <c r="E52" s="193">
        <f>SUM(E49:E51)</f>
        <v>0</v>
      </c>
      <c r="F52" s="201"/>
      <c r="G52" s="193">
        <f>SUM(G49:G51)</f>
        <v>0</v>
      </c>
      <c r="H52" s="193">
        <f>SUM(H49:H51)</f>
        <v>0</v>
      </c>
      <c r="I52" s="193">
        <f>SUM(I49:I51)</f>
        <v>0</v>
      </c>
      <c r="J52" s="190">
        <f t="shared" si="0"/>
        <v>0</v>
      </c>
      <c r="K52" s="190">
        <f t="shared" si="1"/>
        <v>0</v>
      </c>
    </row>
    <row r="53" spans="1:11" x14ac:dyDescent="0.2">
      <c r="A53" s="189" t="str">
        <f>'(B3) Struktura Organizative'!A15</f>
        <v>Funksioni 10</v>
      </c>
      <c r="B53" s="189" t="str">
        <f>'(B3) Struktura Organizative'!C15</f>
        <v>Shërbimi pyjor</v>
      </c>
      <c r="C53" s="189"/>
      <c r="D53" s="189"/>
      <c r="F53" s="197"/>
      <c r="J53" s="190">
        <f t="shared" si="0"/>
        <v>0</v>
      </c>
      <c r="K53" s="190">
        <f t="shared" si="1"/>
        <v>0</v>
      </c>
    </row>
    <row r="54" spans="1:11" x14ac:dyDescent="0.2">
      <c r="A54" s="276" t="str">
        <f>'(B4) Aktivitetet për funksion'!A52</f>
        <v>Aktiviteti / Projekti  10a</v>
      </c>
      <c r="B54" s="276" t="str">
        <f>'(B4) Aktivitetet për funksion'!C52</f>
        <v xml:space="preserve">Kujdesi per pyjet/Shpenzime korrente </v>
      </c>
      <c r="C54" s="143">
        <v>780</v>
      </c>
      <c r="D54" s="143"/>
      <c r="E54" s="143"/>
      <c r="F54" s="200"/>
      <c r="G54" s="143">
        <v>436</v>
      </c>
      <c r="H54" s="143"/>
      <c r="I54" s="143"/>
      <c r="J54" s="190">
        <f t="shared" si="0"/>
        <v>780</v>
      </c>
      <c r="K54" s="190">
        <f t="shared" si="1"/>
        <v>436</v>
      </c>
    </row>
    <row r="55" spans="1:11" x14ac:dyDescent="0.2">
      <c r="A55" s="276" t="str">
        <f>'(B4) Aktivitetet për funksion'!A53</f>
        <v>Aktiviteti / Projekti  10b</v>
      </c>
      <c r="B55" s="276">
        <f>'(B4) Aktivitetet për funksion'!C53</f>
        <v>0</v>
      </c>
      <c r="C55" s="143"/>
      <c r="D55" s="143"/>
      <c r="E55" s="143"/>
      <c r="F55" s="200"/>
      <c r="G55" s="143"/>
      <c r="H55" s="143"/>
      <c r="I55" s="143"/>
      <c r="J55" s="190">
        <f t="shared" si="0"/>
        <v>0</v>
      </c>
      <c r="K55" s="190">
        <f t="shared" si="1"/>
        <v>0</v>
      </c>
    </row>
    <row r="56" spans="1:11" x14ac:dyDescent="0.2">
      <c r="A56" s="276" t="str">
        <f>'(B4) Aktivitetet për funksion'!A54</f>
        <v>Aktiviteti / Projekti  10c</v>
      </c>
      <c r="B56" s="276">
        <f>'(B4) Aktivitetet për funksion'!C54</f>
        <v>0</v>
      </c>
      <c r="C56" s="143"/>
      <c r="D56" s="143"/>
      <c r="E56" s="143"/>
      <c r="F56" s="200"/>
      <c r="G56" s="143"/>
      <c r="H56" s="143"/>
      <c r="I56" s="143"/>
      <c r="J56" s="190">
        <f t="shared" si="0"/>
        <v>0</v>
      </c>
      <c r="K56" s="190">
        <f t="shared" si="1"/>
        <v>0</v>
      </c>
    </row>
    <row r="57" spans="1:11" x14ac:dyDescent="0.2">
      <c r="A57" s="55" t="str">
        <f>B53</f>
        <v>Shërbimi pyjor</v>
      </c>
      <c r="B57" s="56"/>
      <c r="C57" s="193">
        <f>SUM(C54:C56)</f>
        <v>780</v>
      </c>
      <c r="D57" s="193">
        <f>SUM(D54:D56)</f>
        <v>0</v>
      </c>
      <c r="E57" s="193">
        <f>SUM(E54:E56)</f>
        <v>0</v>
      </c>
      <c r="F57" s="201"/>
      <c r="G57" s="193">
        <f>SUM(G54:G56)</f>
        <v>436</v>
      </c>
      <c r="H57" s="193">
        <f>SUM(H54:H56)</f>
        <v>0</v>
      </c>
      <c r="I57" s="193">
        <f>SUM(I54:I56)</f>
        <v>0</v>
      </c>
      <c r="J57" s="190">
        <f t="shared" si="0"/>
        <v>780</v>
      </c>
      <c r="K57" s="190">
        <f t="shared" si="1"/>
        <v>436</v>
      </c>
    </row>
    <row r="58" spans="1:11" x14ac:dyDescent="0.2">
      <c r="A58" s="189" t="str">
        <f>'(B3) Struktura Organizative'!A16</f>
        <v>Funksioni 11</v>
      </c>
      <c r="B58" s="189" t="str">
        <f>'(B3) Struktura Organizative'!C16</f>
        <v>Ambjenti</v>
      </c>
      <c r="C58" s="189"/>
      <c r="D58" s="189"/>
      <c r="F58" s="197"/>
      <c r="J58" s="190">
        <f t="shared" si="0"/>
        <v>0</v>
      </c>
      <c r="K58" s="190">
        <f t="shared" si="1"/>
        <v>0</v>
      </c>
    </row>
    <row r="59" spans="1:11" x14ac:dyDescent="0.2">
      <c r="A59" s="276" t="str">
        <f>'(B4) Aktivitetet për funksion'!A57</f>
        <v>Aktiviteti / Projekti  11a</v>
      </c>
      <c r="B59" s="276" t="str">
        <f>'(B4) Aktivitetet për funksion'!C57</f>
        <v>Kujdesi per ambjentin/ Shpenzime personeli</v>
      </c>
      <c r="C59" s="143">
        <v>412</v>
      </c>
      <c r="D59" s="143"/>
      <c r="E59" s="143"/>
      <c r="F59" s="200"/>
      <c r="G59" s="143">
        <v>850</v>
      </c>
      <c r="H59" s="143"/>
      <c r="I59" s="143"/>
      <c r="J59" s="190">
        <f t="shared" si="0"/>
        <v>412</v>
      </c>
      <c r="K59" s="190">
        <f t="shared" si="1"/>
        <v>850</v>
      </c>
    </row>
    <row r="60" spans="1:11" x14ac:dyDescent="0.2">
      <c r="A60" s="276" t="str">
        <f>'(B4) Aktivitetet për funksion'!A58</f>
        <v>Aktiviteti / Projekti  11b</v>
      </c>
      <c r="B60" s="276">
        <f>'(B4) Aktivitetet për funksion'!C58</f>
        <v>0</v>
      </c>
      <c r="C60" s="143"/>
      <c r="D60" s="143"/>
      <c r="E60" s="143"/>
      <c r="F60" s="200"/>
      <c r="G60" s="143"/>
      <c r="H60" s="143"/>
      <c r="I60" s="143"/>
      <c r="J60" s="190">
        <f t="shared" si="0"/>
        <v>0</v>
      </c>
      <c r="K60" s="190">
        <f t="shared" si="1"/>
        <v>0</v>
      </c>
    </row>
    <row r="61" spans="1:11" x14ac:dyDescent="0.2">
      <c r="A61" s="276" t="str">
        <f>'(B4) Aktivitetet për funksion'!A59</f>
        <v>Aktiviteti / Projekti  11c</v>
      </c>
      <c r="B61" s="276">
        <f>'(B4) Aktivitetet për funksion'!C59</f>
        <v>0</v>
      </c>
      <c r="C61" s="143"/>
      <c r="D61" s="143"/>
      <c r="E61" s="143"/>
      <c r="F61" s="200"/>
      <c r="G61" s="143"/>
      <c r="H61" s="143"/>
      <c r="I61" s="143"/>
      <c r="J61" s="190">
        <f t="shared" si="0"/>
        <v>0</v>
      </c>
      <c r="K61" s="190">
        <f t="shared" si="1"/>
        <v>0</v>
      </c>
    </row>
    <row r="62" spans="1:11" x14ac:dyDescent="0.2">
      <c r="A62" s="55" t="str">
        <f>B58</f>
        <v>Ambjenti</v>
      </c>
      <c r="B62" s="56"/>
      <c r="C62" s="193">
        <f>SUM(C59:C61)</f>
        <v>412</v>
      </c>
      <c r="D62" s="193">
        <f>SUM(D59:D61)</f>
        <v>0</v>
      </c>
      <c r="E62" s="193">
        <f>SUM(E59:E61)</f>
        <v>0</v>
      </c>
      <c r="F62" s="201"/>
      <c r="G62" s="193">
        <f>SUM(G59:G61)</f>
        <v>850</v>
      </c>
      <c r="H62" s="193">
        <f>SUM(H59:H61)</f>
        <v>0</v>
      </c>
      <c r="I62" s="193">
        <f>SUM(I59:I61)</f>
        <v>0</v>
      </c>
      <c r="J62" s="190">
        <f t="shared" si="0"/>
        <v>412</v>
      </c>
      <c r="K62" s="190">
        <f t="shared" si="1"/>
        <v>850</v>
      </c>
    </row>
    <row r="63" spans="1:11" x14ac:dyDescent="0.2">
      <c r="A63" s="189" t="str">
        <f>'(B3) Struktura Organizative'!A17</f>
        <v>Funksioni 12</v>
      </c>
      <c r="B63" s="189" t="str">
        <f>'(B3) Struktura Organizative'!C17</f>
        <v>Sporti</v>
      </c>
      <c r="C63" s="189"/>
      <c r="D63" s="189"/>
      <c r="F63" s="197"/>
      <c r="J63" s="190">
        <f t="shared" si="0"/>
        <v>0</v>
      </c>
      <c r="K63" s="190">
        <f t="shared" si="1"/>
        <v>0</v>
      </c>
    </row>
    <row r="64" spans="1:11" x14ac:dyDescent="0.2">
      <c r="A64" s="276" t="str">
        <f>'(B4) Aktivitetet për funksion'!A62</f>
        <v>Aktiviteti / Projekti  12a</v>
      </c>
      <c r="B64" s="276">
        <f>'(B4) Aktivitetet për funksion'!C62</f>
        <v>0</v>
      </c>
      <c r="C64" s="143"/>
      <c r="D64" s="143"/>
      <c r="E64" s="143"/>
      <c r="F64" s="200"/>
      <c r="G64" s="143"/>
      <c r="H64" s="143"/>
      <c r="I64" s="143"/>
      <c r="J64" s="190">
        <f t="shared" si="0"/>
        <v>0</v>
      </c>
      <c r="K64" s="190">
        <f t="shared" si="1"/>
        <v>0</v>
      </c>
    </row>
    <row r="65" spans="1:11" x14ac:dyDescent="0.2">
      <c r="A65" s="276" t="str">
        <f>'(B4) Aktivitetet për funksion'!A63</f>
        <v>Aktiviteti / Projekti  12b</v>
      </c>
      <c r="B65" s="276">
        <f>'(B4) Aktivitetet për funksion'!C63</f>
        <v>0</v>
      </c>
      <c r="C65" s="143"/>
      <c r="D65" s="143"/>
      <c r="E65" s="143"/>
      <c r="F65" s="200"/>
      <c r="G65" s="143"/>
      <c r="H65" s="143"/>
      <c r="I65" s="143"/>
      <c r="J65" s="190">
        <f t="shared" si="0"/>
        <v>0</v>
      </c>
      <c r="K65" s="190">
        <f t="shared" si="1"/>
        <v>0</v>
      </c>
    </row>
    <row r="66" spans="1:11" x14ac:dyDescent="0.2">
      <c r="A66" s="276" t="str">
        <f>'(B4) Aktivitetet për funksion'!A64</f>
        <v>Aktiviteti / Projekti 12c</v>
      </c>
      <c r="B66" s="276">
        <f>'(B4) Aktivitetet për funksion'!C64</f>
        <v>0</v>
      </c>
      <c r="C66" s="143"/>
      <c r="D66" s="143"/>
      <c r="E66" s="143"/>
      <c r="F66" s="200"/>
      <c r="G66" s="143"/>
      <c r="H66" s="143"/>
      <c r="I66" s="143"/>
      <c r="J66" s="190">
        <f t="shared" si="0"/>
        <v>0</v>
      </c>
      <c r="K66" s="190">
        <f t="shared" si="1"/>
        <v>0</v>
      </c>
    </row>
    <row r="67" spans="1:11" x14ac:dyDescent="0.2">
      <c r="A67" s="55" t="str">
        <f>B63</f>
        <v>Sporti</v>
      </c>
      <c r="B67" s="56"/>
      <c r="C67" s="193">
        <f>SUM(C64:C66)</f>
        <v>0</v>
      </c>
      <c r="D67" s="193">
        <f>SUM(D64:D66)</f>
        <v>0</v>
      </c>
      <c r="E67" s="193">
        <f>SUM(E64:E66)</f>
        <v>0</v>
      </c>
      <c r="F67" s="201"/>
      <c r="G67" s="193">
        <f>SUM(G64:G66)</f>
        <v>0</v>
      </c>
      <c r="H67" s="193">
        <f>SUM(H64:H66)</f>
        <v>0</v>
      </c>
      <c r="I67" s="193">
        <f>SUM(I64:I66)</f>
        <v>0</v>
      </c>
      <c r="J67" s="190">
        <f t="shared" si="0"/>
        <v>0</v>
      </c>
      <c r="K67" s="190">
        <f t="shared" si="1"/>
        <v>0</v>
      </c>
    </row>
    <row r="68" spans="1:11" x14ac:dyDescent="0.2">
      <c r="A68" s="189" t="str">
        <f>'(B3) Struktura Organizative'!A18</f>
        <v>Funksioni 13</v>
      </c>
      <c r="B68" s="189" t="str">
        <f>'(B3) Struktura Organizative'!C18</f>
        <v>Programe kulturore</v>
      </c>
      <c r="C68" s="189"/>
      <c r="D68" s="189"/>
      <c r="F68" s="197"/>
      <c r="J68" s="190">
        <f t="shared" si="0"/>
        <v>0</v>
      </c>
      <c r="K68" s="190">
        <f t="shared" si="1"/>
        <v>0</v>
      </c>
    </row>
    <row r="69" spans="1:11" x14ac:dyDescent="0.2">
      <c r="A69" s="276" t="str">
        <f>'(B4) Aktivitetet për funksion'!A67</f>
        <v>Aktiviteti / Projekti  13a</v>
      </c>
      <c r="B69" s="276">
        <f>'(B4) Aktivitetet për funksion'!C67</f>
        <v>0</v>
      </c>
      <c r="C69" s="143"/>
      <c r="D69" s="143"/>
      <c r="E69" s="143"/>
      <c r="F69" s="200"/>
      <c r="G69" s="143"/>
      <c r="H69" s="143"/>
      <c r="I69" s="143"/>
      <c r="J69" s="190">
        <f t="shared" si="0"/>
        <v>0</v>
      </c>
      <c r="K69" s="190">
        <f t="shared" si="1"/>
        <v>0</v>
      </c>
    </row>
    <row r="70" spans="1:11" x14ac:dyDescent="0.2">
      <c r="A70" s="276" t="str">
        <f>'(B4) Aktivitetet për funksion'!A68</f>
        <v>Aktiviteti / Projekti  13b</v>
      </c>
      <c r="B70" s="276">
        <f>'(B4) Aktivitetet për funksion'!C68</f>
        <v>0</v>
      </c>
      <c r="C70" s="143"/>
      <c r="D70" s="143"/>
      <c r="E70" s="143"/>
      <c r="F70" s="200"/>
      <c r="G70" s="143"/>
      <c r="H70" s="143"/>
      <c r="I70" s="143"/>
      <c r="J70" s="190">
        <f t="shared" si="0"/>
        <v>0</v>
      </c>
      <c r="K70" s="190">
        <f t="shared" si="1"/>
        <v>0</v>
      </c>
    </row>
    <row r="71" spans="1:11" x14ac:dyDescent="0.2">
      <c r="A71" s="276" t="str">
        <f>'(B4) Aktivitetet për funksion'!A69</f>
        <v>Aktiviteti / Projekti  13c</v>
      </c>
      <c r="B71" s="276">
        <f>'(B4) Aktivitetet për funksion'!C69</f>
        <v>0</v>
      </c>
      <c r="C71" s="143"/>
      <c r="D71" s="143"/>
      <c r="E71" s="143"/>
      <c r="F71" s="200"/>
      <c r="G71" s="143"/>
      <c r="H71" s="143"/>
      <c r="I71" s="143"/>
      <c r="J71" s="190">
        <f t="shared" si="0"/>
        <v>0</v>
      </c>
      <c r="K71" s="190">
        <f t="shared" si="1"/>
        <v>0</v>
      </c>
    </row>
    <row r="72" spans="1:11" x14ac:dyDescent="0.2">
      <c r="A72" s="55" t="str">
        <f>B68</f>
        <v>Programe kulturore</v>
      </c>
      <c r="B72" s="56"/>
      <c r="C72" s="193">
        <f>SUM(C69:C71)</f>
        <v>0</v>
      </c>
      <c r="D72" s="193">
        <f>SUM(D69:D71)</f>
        <v>0</v>
      </c>
      <c r="E72" s="193">
        <f>SUM(E69:E71)</f>
        <v>0</v>
      </c>
      <c r="F72" s="201"/>
      <c r="G72" s="193">
        <f>SUM(G69:G71)</f>
        <v>0</v>
      </c>
      <c r="H72" s="193">
        <f>SUM(H69:H71)</f>
        <v>0</v>
      </c>
      <c r="I72" s="193">
        <f>SUM(I69:I71)</f>
        <v>0</v>
      </c>
      <c r="J72" s="190">
        <f t="shared" si="0"/>
        <v>0</v>
      </c>
      <c r="K72" s="190">
        <f t="shared" si="1"/>
        <v>0</v>
      </c>
    </row>
    <row r="73" spans="1:11" x14ac:dyDescent="0.2">
      <c r="A73" s="189" t="str">
        <f>'(B3) Struktura Organizative'!A19</f>
        <v>Funksioni 14</v>
      </c>
      <c r="B73" s="189" t="str">
        <f>'(B3) Struktura Organizative'!C19</f>
        <v>Kujdesi social</v>
      </c>
      <c r="C73" s="189"/>
      <c r="D73" s="189"/>
      <c r="F73" s="197"/>
      <c r="J73" s="190">
        <f t="shared" si="0"/>
        <v>0</v>
      </c>
      <c r="K73" s="190">
        <f t="shared" si="1"/>
        <v>0</v>
      </c>
    </row>
    <row r="74" spans="1:11" x14ac:dyDescent="0.2">
      <c r="A74" s="276" t="str">
        <f>'(B4) Aktivitetet për funksion'!A72</f>
        <v>Aktiviteti / Projekti  14a</v>
      </c>
      <c r="B74" s="276" t="str">
        <f>'(B4) Aktivitetet për funksion'!C72</f>
        <v>Pageat per cerdhet/Shpenzime personeli</v>
      </c>
      <c r="C74" s="143">
        <v>568</v>
      </c>
      <c r="D74" s="143"/>
      <c r="E74" s="143"/>
      <c r="F74" s="200"/>
      <c r="G74" s="143">
        <v>604</v>
      </c>
      <c r="H74" s="143"/>
      <c r="I74" s="143"/>
      <c r="J74" s="190">
        <f t="shared" ref="J74:J117" si="3">C74-D74-E74</f>
        <v>568</v>
      </c>
      <c r="K74" s="190">
        <f t="shared" ref="K74:K117" si="4">G74-H74-I74</f>
        <v>604</v>
      </c>
    </row>
    <row r="75" spans="1:11" x14ac:dyDescent="0.2">
      <c r="A75" s="276" t="str">
        <f>'(B4) Aktivitetet për funksion'!A73</f>
        <v>Aktiviteti / Projekti  14b</v>
      </c>
      <c r="B75" s="276">
        <f>'(B4) Aktivitetet për funksion'!C73</f>
        <v>0</v>
      </c>
      <c r="C75" s="143"/>
      <c r="D75" s="143"/>
      <c r="E75" s="143"/>
      <c r="F75" s="200"/>
      <c r="G75" s="143"/>
      <c r="H75" s="143"/>
      <c r="I75" s="143"/>
      <c r="J75" s="190">
        <f t="shared" si="3"/>
        <v>0</v>
      </c>
      <c r="K75" s="190">
        <f t="shared" si="4"/>
        <v>0</v>
      </c>
    </row>
    <row r="76" spans="1:11" x14ac:dyDescent="0.2">
      <c r="A76" s="276" t="str">
        <f>'(B4) Aktivitetet për funksion'!A74</f>
        <v>Aktiviteti / Projekti  14c</v>
      </c>
      <c r="B76" s="276">
        <f>'(B4) Aktivitetet për funksion'!C74</f>
        <v>0</v>
      </c>
      <c r="C76" s="143"/>
      <c r="D76" s="143"/>
      <c r="E76" s="143"/>
      <c r="F76" s="200"/>
      <c r="G76" s="143"/>
      <c r="H76" s="143"/>
      <c r="I76" s="143"/>
      <c r="J76" s="190">
        <f t="shared" si="3"/>
        <v>0</v>
      </c>
      <c r="K76" s="190">
        <f t="shared" si="4"/>
        <v>0</v>
      </c>
    </row>
    <row r="77" spans="1:11" x14ac:dyDescent="0.2">
      <c r="A77" s="55" t="str">
        <f>B73</f>
        <v>Kujdesi social</v>
      </c>
      <c r="B77" s="56"/>
      <c r="C77" s="193">
        <f>SUM(C74:C76)</f>
        <v>568</v>
      </c>
      <c r="D77" s="193">
        <f>SUM(D74:D76)</f>
        <v>0</v>
      </c>
      <c r="E77" s="193">
        <f>SUM(E74:E76)</f>
        <v>0</v>
      </c>
      <c r="F77" s="201"/>
      <c r="G77" s="193">
        <f>SUM(G74:G76)</f>
        <v>604</v>
      </c>
      <c r="H77" s="193">
        <f>SUM(H74:H76)</f>
        <v>0</v>
      </c>
      <c r="I77" s="193">
        <f>SUM(I74:I76)</f>
        <v>0</v>
      </c>
      <c r="J77" s="190">
        <f t="shared" si="3"/>
        <v>568</v>
      </c>
      <c r="K77" s="190">
        <f t="shared" si="4"/>
        <v>604</v>
      </c>
    </row>
    <row r="78" spans="1:11" x14ac:dyDescent="0.2">
      <c r="A78" s="189" t="str">
        <f>'(B3) Struktura Organizative'!A20</f>
        <v>Funksioni 15</v>
      </c>
      <c r="B78" s="189" t="str">
        <f>'(B3) Struktura Organizative'!C20</f>
        <v>Arsimi</v>
      </c>
      <c r="C78" s="189"/>
      <c r="D78" s="189"/>
      <c r="F78" s="197"/>
      <c r="J78" s="190">
        <f t="shared" si="3"/>
        <v>0</v>
      </c>
      <c r="K78" s="190">
        <f t="shared" si="4"/>
        <v>0</v>
      </c>
    </row>
    <row r="79" spans="1:11" x14ac:dyDescent="0.2">
      <c r="A79" s="276" t="str">
        <f>'(B4) Aktivitetet për funksion'!A77</f>
        <v>Aktiviteti / Projekti  15a</v>
      </c>
      <c r="B79" s="276" t="str">
        <f>'(B4) Aktivitetet për funksion'!C77</f>
        <v xml:space="preserve">Pageat per arismin/Shpenzime korrente </v>
      </c>
      <c r="C79" s="143">
        <v>450</v>
      </c>
      <c r="D79" s="143"/>
      <c r="E79" s="143"/>
      <c r="F79" s="200"/>
      <c r="G79" s="143">
        <v>1075</v>
      </c>
      <c r="H79" s="143"/>
      <c r="I79" s="143"/>
      <c r="J79" s="190">
        <f t="shared" si="3"/>
        <v>450</v>
      </c>
      <c r="K79" s="190">
        <f t="shared" si="4"/>
        <v>1075</v>
      </c>
    </row>
    <row r="80" spans="1:11" x14ac:dyDescent="0.2">
      <c r="A80" s="276" t="str">
        <f>'(B4) Aktivitetet për funksion'!A78</f>
        <v>Aktiviteti / Projekti  15b</v>
      </c>
      <c r="B80" s="276">
        <f>'(B4) Aktivitetet për funksion'!C78</f>
        <v>0</v>
      </c>
      <c r="C80" s="143"/>
      <c r="D80" s="143"/>
      <c r="E80" s="143"/>
      <c r="F80" s="200"/>
      <c r="G80" s="143"/>
      <c r="H80" s="143"/>
      <c r="I80" s="143"/>
      <c r="J80" s="190">
        <f t="shared" si="3"/>
        <v>0</v>
      </c>
      <c r="K80" s="190">
        <f t="shared" si="4"/>
        <v>0</v>
      </c>
    </row>
    <row r="81" spans="1:11" x14ac:dyDescent="0.2">
      <c r="A81" s="276" t="str">
        <f>'(B4) Aktivitetet për funksion'!A79</f>
        <v>Aktiviteti / Projekti  15c</v>
      </c>
      <c r="B81" s="276">
        <f>'(B4) Aktivitetet për funksion'!C79</f>
        <v>0</v>
      </c>
      <c r="C81" s="143"/>
      <c r="D81" s="143"/>
      <c r="E81" s="143"/>
      <c r="F81" s="200"/>
      <c r="G81" s="143"/>
      <c r="H81" s="143"/>
      <c r="I81" s="143"/>
      <c r="J81" s="190">
        <f t="shared" si="3"/>
        <v>0</v>
      </c>
      <c r="K81" s="190">
        <f t="shared" si="4"/>
        <v>0</v>
      </c>
    </row>
    <row r="82" spans="1:11" x14ac:dyDescent="0.2">
      <c r="A82" s="55" t="str">
        <f>B78</f>
        <v>Arsimi</v>
      </c>
      <c r="B82" s="56"/>
      <c r="C82" s="193">
        <f>SUM(C79:C81)</f>
        <v>450</v>
      </c>
      <c r="D82" s="193">
        <f>SUM(D79:D81)</f>
        <v>0</v>
      </c>
      <c r="E82" s="193">
        <f>SUM(E79:E81)</f>
        <v>0</v>
      </c>
      <c r="F82" s="201"/>
      <c r="G82" s="193">
        <f>SUM(G79:G81)</f>
        <v>1075</v>
      </c>
      <c r="H82" s="193">
        <f>SUM(H79:H81)</f>
        <v>0</v>
      </c>
      <c r="I82" s="193">
        <f>SUM(I79:I81)</f>
        <v>0</v>
      </c>
      <c r="J82" s="190">
        <f t="shared" si="3"/>
        <v>450</v>
      </c>
      <c r="K82" s="190">
        <f t="shared" si="4"/>
        <v>1075</v>
      </c>
    </row>
    <row r="83" spans="1:11" x14ac:dyDescent="0.2">
      <c r="A83" s="189" t="str">
        <f>'(B3) Struktura Organizative'!A21</f>
        <v>Funksioni 16</v>
      </c>
      <c r="B83" s="189" t="str">
        <f>'(B3) Struktura Organizative'!C21</f>
        <v>Shëndetsia</v>
      </c>
      <c r="C83" s="189"/>
      <c r="D83" s="189"/>
      <c r="F83" s="197"/>
      <c r="J83" s="190">
        <f t="shared" si="3"/>
        <v>0</v>
      </c>
      <c r="K83" s="190">
        <f t="shared" si="4"/>
        <v>0</v>
      </c>
    </row>
    <row r="84" spans="1:11" x14ac:dyDescent="0.2">
      <c r="A84" s="276" t="str">
        <f>'(B4) Aktivitetet për funksion'!A82</f>
        <v>Aktiviteti / Projekti  16a</v>
      </c>
      <c r="B84" s="276">
        <f>'(B4) Aktivitetet për funksion'!C82</f>
        <v>0</v>
      </c>
      <c r="C84" s="143"/>
      <c r="D84" s="143"/>
      <c r="E84" s="143"/>
      <c r="F84" s="200"/>
      <c r="G84" s="143"/>
      <c r="H84" s="143"/>
      <c r="I84" s="143"/>
      <c r="J84" s="190">
        <f t="shared" si="3"/>
        <v>0</v>
      </c>
      <c r="K84" s="190">
        <f t="shared" si="4"/>
        <v>0</v>
      </c>
    </row>
    <row r="85" spans="1:11" x14ac:dyDescent="0.2">
      <c r="A85" s="276" t="str">
        <f>'(B4) Aktivitetet për funksion'!A83</f>
        <v>Aktiviteti / Projekti 16b</v>
      </c>
      <c r="B85" s="276">
        <f>'(B4) Aktivitetet për funksion'!C83</f>
        <v>0</v>
      </c>
      <c r="C85" s="143"/>
      <c r="D85" s="143"/>
      <c r="E85" s="143"/>
      <c r="F85" s="200"/>
      <c r="G85" s="143"/>
      <c r="H85" s="143"/>
      <c r="I85" s="143"/>
      <c r="J85" s="190">
        <f t="shared" si="3"/>
        <v>0</v>
      </c>
      <c r="K85" s="190">
        <f t="shared" si="4"/>
        <v>0</v>
      </c>
    </row>
    <row r="86" spans="1:11" x14ac:dyDescent="0.2">
      <c r="A86" s="276" t="str">
        <f>'(B4) Aktivitetet për funksion'!A84</f>
        <v>Aktiviteti / Projekti 16c</v>
      </c>
      <c r="B86" s="276">
        <f>'(B4) Aktivitetet për funksion'!C84</f>
        <v>0</v>
      </c>
      <c r="C86" s="143"/>
      <c r="D86" s="143"/>
      <c r="E86" s="143"/>
      <c r="F86" s="200"/>
      <c r="G86" s="143"/>
      <c r="H86" s="143"/>
      <c r="I86" s="143"/>
      <c r="J86" s="190">
        <f t="shared" si="3"/>
        <v>0</v>
      </c>
      <c r="K86" s="190">
        <f t="shared" si="4"/>
        <v>0</v>
      </c>
    </row>
    <row r="87" spans="1:11" x14ac:dyDescent="0.2">
      <c r="A87" s="55" t="str">
        <f>B83</f>
        <v>Shëndetsia</v>
      </c>
      <c r="B87" s="56"/>
      <c r="C87" s="193">
        <f>SUM(C84:C86)</f>
        <v>0</v>
      </c>
      <c r="D87" s="193">
        <f>SUM(D84:D86)</f>
        <v>0</v>
      </c>
      <c r="E87" s="193">
        <f>SUM(E84:E86)</f>
        <v>0</v>
      </c>
      <c r="F87" s="201"/>
      <c r="G87" s="193">
        <f>SUM(G84:G86)</f>
        <v>0</v>
      </c>
      <c r="H87" s="193">
        <f>SUM(H84:H86)</f>
        <v>0</v>
      </c>
      <c r="I87" s="193">
        <f>SUM(I84:I86)</f>
        <v>0</v>
      </c>
      <c r="J87" s="190">
        <f t="shared" si="3"/>
        <v>0</v>
      </c>
      <c r="K87" s="190">
        <f t="shared" si="4"/>
        <v>0</v>
      </c>
    </row>
    <row r="88" spans="1:11" x14ac:dyDescent="0.2">
      <c r="A88" s="189" t="str">
        <f>'(B3) Struktura Organizative'!A22</f>
        <v>Funksioni 17</v>
      </c>
      <c r="B88" s="189" t="str">
        <f>'(B3) Struktura Organizative'!C22</f>
        <v>Emergjencat civile</v>
      </c>
      <c r="C88" s="189"/>
      <c r="D88" s="189"/>
      <c r="F88" s="197"/>
      <c r="J88" s="190">
        <f t="shared" si="3"/>
        <v>0</v>
      </c>
      <c r="K88" s="190">
        <f t="shared" si="4"/>
        <v>0</v>
      </c>
    </row>
    <row r="89" spans="1:11" x14ac:dyDescent="0.2">
      <c r="A89" s="276" t="str">
        <f>'(B4) Aktivitetet për funksion'!A87</f>
        <v>Aktiviteti / Projekti  17a</v>
      </c>
      <c r="B89" s="276">
        <f>'(B4) Aktivitetet për funksion'!C87</f>
        <v>0</v>
      </c>
      <c r="C89" s="143"/>
      <c r="D89" s="143"/>
      <c r="E89" s="143"/>
      <c r="F89" s="200"/>
      <c r="G89" s="143"/>
      <c r="H89" s="143"/>
      <c r="I89" s="143"/>
      <c r="J89" s="190">
        <f t="shared" si="3"/>
        <v>0</v>
      </c>
      <c r="K89" s="190">
        <f t="shared" si="4"/>
        <v>0</v>
      </c>
    </row>
    <row r="90" spans="1:11" x14ac:dyDescent="0.2">
      <c r="A90" s="276" t="str">
        <f>'(B4) Aktivitetet për funksion'!A88</f>
        <v>Aktiviteti / Projekti  17b</v>
      </c>
      <c r="B90" s="276">
        <f>'(B4) Aktivitetet për funksion'!C88</f>
        <v>0</v>
      </c>
      <c r="C90" s="143"/>
      <c r="D90" s="143"/>
      <c r="E90" s="143"/>
      <c r="F90" s="200"/>
      <c r="G90" s="143"/>
      <c r="H90" s="143"/>
      <c r="I90" s="143"/>
      <c r="J90" s="190">
        <f t="shared" si="3"/>
        <v>0</v>
      </c>
      <c r="K90" s="190">
        <f t="shared" si="4"/>
        <v>0</v>
      </c>
    </row>
    <row r="91" spans="1:11" x14ac:dyDescent="0.2">
      <c r="A91" s="276" t="str">
        <f>'(B4) Aktivitetet për funksion'!A89</f>
        <v>Aktiviteti / Projekti  17c</v>
      </c>
      <c r="B91" s="276">
        <f>'(B4) Aktivitetet për funksion'!C89</f>
        <v>0</v>
      </c>
      <c r="C91" s="143"/>
      <c r="D91" s="143"/>
      <c r="E91" s="143"/>
      <c r="F91" s="200"/>
      <c r="G91" s="143"/>
      <c r="H91" s="143"/>
      <c r="I91" s="143"/>
      <c r="J91" s="190">
        <f t="shared" si="3"/>
        <v>0</v>
      </c>
      <c r="K91" s="190">
        <f t="shared" si="4"/>
        <v>0</v>
      </c>
    </row>
    <row r="92" spans="1:11" x14ac:dyDescent="0.2">
      <c r="A92" s="55" t="str">
        <f>B88</f>
        <v>Emergjencat civile</v>
      </c>
      <c r="B92" s="56"/>
      <c r="C92" s="193">
        <f>SUM(C89:C91)</f>
        <v>0</v>
      </c>
      <c r="D92" s="193">
        <f>SUM(D89:D91)</f>
        <v>0</v>
      </c>
      <c r="E92" s="193">
        <f>SUM(E89:E91)</f>
        <v>0</v>
      </c>
      <c r="F92" s="201"/>
      <c r="G92" s="193">
        <f>SUM(G89:G91)</f>
        <v>0</v>
      </c>
      <c r="H92" s="193">
        <f>SUM(H89:H91)</f>
        <v>0</v>
      </c>
      <c r="I92" s="193">
        <f>SUM(I89:I91)</f>
        <v>0</v>
      </c>
      <c r="J92" s="190">
        <f t="shared" si="3"/>
        <v>0</v>
      </c>
      <c r="K92" s="190">
        <f t="shared" si="4"/>
        <v>0</v>
      </c>
    </row>
    <row r="93" spans="1:11" x14ac:dyDescent="0.2">
      <c r="A93" s="189" t="str">
        <f>'(B3) Struktura Organizative'!A23</f>
        <v>Funksioni 18</v>
      </c>
      <c r="B93" s="189">
        <f>'(B3) Struktura Organizative'!C23</f>
        <v>0</v>
      </c>
      <c r="C93" s="189"/>
      <c r="D93" s="189"/>
      <c r="F93" s="197"/>
      <c r="J93" s="190">
        <f t="shared" si="3"/>
        <v>0</v>
      </c>
      <c r="K93" s="190">
        <f t="shared" si="4"/>
        <v>0</v>
      </c>
    </row>
    <row r="94" spans="1:11" x14ac:dyDescent="0.2">
      <c r="A94" s="276" t="str">
        <f>'(B4) Aktivitetet për funksion'!A92</f>
        <v>Aktiviteti / Projekti  18a</v>
      </c>
      <c r="B94" s="276">
        <f>'(B4) Aktivitetet për funksion'!C92</f>
        <v>0</v>
      </c>
      <c r="C94" s="143"/>
      <c r="D94" s="143"/>
      <c r="E94" s="143"/>
      <c r="F94" s="200"/>
      <c r="G94" s="143"/>
      <c r="H94" s="143"/>
      <c r="I94" s="143"/>
      <c r="J94" s="190">
        <f t="shared" si="3"/>
        <v>0</v>
      </c>
      <c r="K94" s="190">
        <f t="shared" si="4"/>
        <v>0</v>
      </c>
    </row>
    <row r="95" spans="1:11" x14ac:dyDescent="0.2">
      <c r="A95" s="276" t="str">
        <f>'(B4) Aktivitetet për funksion'!A93</f>
        <v>Aktiviteti / Projekti 18b</v>
      </c>
      <c r="B95" s="276">
        <f>'(B4) Aktivitetet për funksion'!C93</f>
        <v>0</v>
      </c>
      <c r="C95" s="143"/>
      <c r="D95" s="143"/>
      <c r="E95" s="143"/>
      <c r="F95" s="200"/>
      <c r="G95" s="143"/>
      <c r="H95" s="143"/>
      <c r="I95" s="143"/>
      <c r="J95" s="190">
        <f t="shared" si="3"/>
        <v>0</v>
      </c>
      <c r="K95" s="190">
        <f t="shared" si="4"/>
        <v>0</v>
      </c>
    </row>
    <row r="96" spans="1:11" x14ac:dyDescent="0.2">
      <c r="A96" s="276" t="str">
        <f>'(B4) Aktivitetet për funksion'!A94</f>
        <v>Aktiviteti / Projekti 18c</v>
      </c>
      <c r="B96" s="276">
        <f>'(B4) Aktivitetet për funksion'!C94</f>
        <v>0</v>
      </c>
      <c r="C96" s="143"/>
      <c r="D96" s="143"/>
      <c r="E96" s="143"/>
      <c r="F96" s="200"/>
      <c r="G96" s="143"/>
      <c r="H96" s="143"/>
      <c r="I96" s="143"/>
      <c r="J96" s="190">
        <f t="shared" si="3"/>
        <v>0</v>
      </c>
      <c r="K96" s="190">
        <f t="shared" si="4"/>
        <v>0</v>
      </c>
    </row>
    <row r="97" spans="1:11" x14ac:dyDescent="0.2">
      <c r="A97" s="55">
        <f>B93</f>
        <v>0</v>
      </c>
      <c r="B97" s="56"/>
      <c r="C97" s="193">
        <f>SUM(C94:C96)</f>
        <v>0</v>
      </c>
      <c r="D97" s="193">
        <f>SUM(D94:D96)</f>
        <v>0</v>
      </c>
      <c r="E97" s="193">
        <f>SUM(E94:E96)</f>
        <v>0</v>
      </c>
      <c r="F97" s="201"/>
      <c r="G97" s="193">
        <f>SUM(G94:G96)</f>
        <v>0</v>
      </c>
      <c r="H97" s="193">
        <f>SUM(H94:H96)</f>
        <v>0</v>
      </c>
      <c r="I97" s="193">
        <f>SUM(I94:I96)</f>
        <v>0</v>
      </c>
      <c r="J97" s="190">
        <f t="shared" si="3"/>
        <v>0</v>
      </c>
      <c r="K97" s="190">
        <f t="shared" si="4"/>
        <v>0</v>
      </c>
    </row>
    <row r="98" spans="1:11" x14ac:dyDescent="0.2">
      <c r="A98" s="189" t="str">
        <f>'(B3) Struktura Organizative'!A24</f>
        <v>Funksioni 19</v>
      </c>
      <c r="B98" s="189">
        <f>'(B3) Struktura Organizative'!C24</f>
        <v>0</v>
      </c>
      <c r="C98" s="189"/>
      <c r="D98" s="189"/>
      <c r="F98" s="197"/>
      <c r="J98" s="190">
        <f t="shared" si="3"/>
        <v>0</v>
      </c>
      <c r="K98" s="190">
        <f t="shared" si="4"/>
        <v>0</v>
      </c>
    </row>
    <row r="99" spans="1:11" x14ac:dyDescent="0.2">
      <c r="A99" s="276" t="str">
        <f>'(B4) Aktivitetet për funksion'!A97</f>
        <v>Aktiviteti / Projekti 19a</v>
      </c>
      <c r="B99" s="276">
        <f>'(B4) Aktivitetet për funksion'!C97</f>
        <v>0</v>
      </c>
      <c r="C99" s="143"/>
      <c r="D99" s="143"/>
      <c r="E99" s="143"/>
      <c r="F99" s="200"/>
      <c r="G99" s="143"/>
      <c r="H99" s="143"/>
      <c r="I99" s="143"/>
      <c r="J99" s="190">
        <f t="shared" si="3"/>
        <v>0</v>
      </c>
      <c r="K99" s="190">
        <f t="shared" si="4"/>
        <v>0</v>
      </c>
    </row>
    <row r="100" spans="1:11" x14ac:dyDescent="0.2">
      <c r="A100" s="276" t="str">
        <f>'(B4) Aktivitetet për funksion'!A98</f>
        <v>Aktiviteti / Projekti  19b</v>
      </c>
      <c r="B100" s="276">
        <f>'(B4) Aktivitetet për funksion'!C98</f>
        <v>0</v>
      </c>
      <c r="C100" s="143"/>
      <c r="D100" s="143"/>
      <c r="E100" s="143"/>
      <c r="F100" s="200"/>
      <c r="G100" s="143"/>
      <c r="H100" s="143"/>
      <c r="I100" s="143"/>
      <c r="J100" s="190">
        <f t="shared" si="3"/>
        <v>0</v>
      </c>
      <c r="K100" s="190">
        <f t="shared" si="4"/>
        <v>0</v>
      </c>
    </row>
    <row r="101" spans="1:11" x14ac:dyDescent="0.2">
      <c r="A101" s="276" t="str">
        <f>'(B4) Aktivitetet për funksion'!A99</f>
        <v>Aktiviteti / Projekti  19c</v>
      </c>
      <c r="B101" s="276">
        <f>'(B4) Aktivitetet për funksion'!C99</f>
        <v>0</v>
      </c>
      <c r="C101" s="143"/>
      <c r="D101" s="143"/>
      <c r="E101" s="143"/>
      <c r="F101" s="200"/>
      <c r="G101" s="143"/>
      <c r="H101" s="143"/>
      <c r="I101" s="143"/>
      <c r="J101" s="190">
        <f t="shared" si="3"/>
        <v>0</v>
      </c>
      <c r="K101" s="190">
        <f t="shared" si="4"/>
        <v>0</v>
      </c>
    </row>
    <row r="102" spans="1:11" x14ac:dyDescent="0.2">
      <c r="A102" s="55">
        <f>B98</f>
        <v>0</v>
      </c>
      <c r="B102" s="56"/>
      <c r="C102" s="193">
        <f>SUM(C99:C101)</f>
        <v>0</v>
      </c>
      <c r="D102" s="193">
        <f>SUM(D99:D101)</f>
        <v>0</v>
      </c>
      <c r="E102" s="193">
        <f>SUM(E99:E101)</f>
        <v>0</v>
      </c>
      <c r="F102" s="201"/>
      <c r="G102" s="193">
        <f>SUM(G99:G101)</f>
        <v>0</v>
      </c>
      <c r="H102" s="193">
        <f>SUM(H99:H101)</f>
        <v>0</v>
      </c>
      <c r="I102" s="193">
        <f>SUM(I99:I101)</f>
        <v>0</v>
      </c>
      <c r="J102" s="190">
        <f t="shared" si="3"/>
        <v>0</v>
      </c>
      <c r="K102" s="190">
        <f t="shared" si="4"/>
        <v>0</v>
      </c>
    </row>
    <row r="103" spans="1:11" x14ac:dyDescent="0.2">
      <c r="A103" s="189" t="str">
        <f>'(B3) Struktura Organizative'!A25</f>
        <v>Funksioni 20</v>
      </c>
      <c r="B103" s="189" t="str">
        <f>'(B3) Struktura Organizative'!C25</f>
        <v xml:space="preserve">Shërbime të tjera publike </v>
      </c>
      <c r="C103" s="189"/>
      <c r="D103" s="189"/>
      <c r="F103" s="197"/>
      <c r="J103" s="190">
        <f t="shared" si="3"/>
        <v>0</v>
      </c>
      <c r="K103" s="190">
        <f t="shared" si="4"/>
        <v>0</v>
      </c>
    </row>
    <row r="104" spans="1:11" x14ac:dyDescent="0.2">
      <c r="A104" s="276" t="str">
        <f>'(B4) Aktivitetet për funksion'!A102</f>
        <v>Aktiviteti / Projekti  20a</v>
      </c>
      <c r="B104" s="276">
        <f>'(B4) Aktivitetet për funksion'!C102</f>
        <v>0</v>
      </c>
      <c r="C104" s="143"/>
      <c r="D104" s="143"/>
      <c r="E104" s="143"/>
      <c r="F104" s="200"/>
      <c r="G104" s="143"/>
      <c r="H104" s="143"/>
      <c r="I104" s="143"/>
      <c r="J104" s="190">
        <f t="shared" si="3"/>
        <v>0</v>
      </c>
      <c r="K104" s="190">
        <f t="shared" si="4"/>
        <v>0</v>
      </c>
    </row>
    <row r="105" spans="1:11" x14ac:dyDescent="0.2">
      <c r="A105" s="276" t="str">
        <f>'(B4) Aktivitetet për funksion'!A103</f>
        <v>Aktiviteti / Projekti  20b</v>
      </c>
      <c r="B105" s="276">
        <f>'(B4) Aktivitetet për funksion'!C103</f>
        <v>0</v>
      </c>
      <c r="C105" s="143"/>
      <c r="D105" s="143"/>
      <c r="E105" s="143"/>
      <c r="F105" s="200"/>
      <c r="G105" s="143"/>
      <c r="H105" s="143"/>
      <c r="I105" s="143"/>
      <c r="J105" s="190">
        <f t="shared" si="3"/>
        <v>0</v>
      </c>
      <c r="K105" s="190">
        <f t="shared" si="4"/>
        <v>0</v>
      </c>
    </row>
    <row r="106" spans="1:11" x14ac:dyDescent="0.2">
      <c r="A106" s="276" t="str">
        <f>'(B4) Aktivitetet për funksion'!A104</f>
        <v>Aktiviteti / Projekti  20c</v>
      </c>
      <c r="B106" s="276">
        <f>'(B4) Aktivitetet për funksion'!C104</f>
        <v>0</v>
      </c>
      <c r="C106" s="143"/>
      <c r="D106" s="143"/>
      <c r="E106" s="143"/>
      <c r="F106" s="200"/>
      <c r="G106" s="143"/>
      <c r="H106" s="143"/>
      <c r="I106" s="143"/>
      <c r="J106" s="190">
        <f t="shared" si="3"/>
        <v>0</v>
      </c>
      <c r="K106" s="190">
        <f t="shared" si="4"/>
        <v>0</v>
      </c>
    </row>
    <row r="107" spans="1:11" x14ac:dyDescent="0.2">
      <c r="A107" s="55" t="str">
        <f>B103</f>
        <v xml:space="preserve">Shërbime të tjera publike </v>
      </c>
      <c r="B107" s="56"/>
      <c r="C107" s="193">
        <f>SUM(C104:C106)</f>
        <v>0</v>
      </c>
      <c r="D107" s="193">
        <f>SUM(D104:D106)</f>
        <v>0</v>
      </c>
      <c r="E107" s="193">
        <f>SUM(E104:E106)</f>
        <v>0</v>
      </c>
      <c r="F107" s="201"/>
      <c r="G107" s="193">
        <f>SUM(G104:G106)</f>
        <v>0</v>
      </c>
      <c r="H107" s="193">
        <f>SUM(H104:H106)</f>
        <v>0</v>
      </c>
      <c r="I107" s="193">
        <f>SUM(I104:I106)</f>
        <v>0</v>
      </c>
      <c r="J107" s="190">
        <f t="shared" si="3"/>
        <v>0</v>
      </c>
      <c r="K107" s="190">
        <f t="shared" si="4"/>
        <v>0</v>
      </c>
    </row>
    <row r="108" spans="1:11" x14ac:dyDescent="0.2">
      <c r="A108" s="189" t="str">
        <f>'(B3) Struktura Organizative'!A26</f>
        <v>Funksioni 21</v>
      </c>
      <c r="B108" s="189" t="str">
        <f>'(B3) Struktura Organizative'!C26</f>
        <v>Shërbimi borxhi afatshkurtër</v>
      </c>
      <c r="C108" s="189"/>
      <c r="D108" s="189"/>
      <c r="F108" s="197"/>
      <c r="J108" s="190">
        <f t="shared" si="3"/>
        <v>0</v>
      </c>
      <c r="K108" s="190">
        <f t="shared" si="4"/>
        <v>0</v>
      </c>
    </row>
    <row r="109" spans="1:11" x14ac:dyDescent="0.2">
      <c r="A109" s="276" t="str">
        <f>'(B4) Aktivitetet për funksion'!A107</f>
        <v>Aktiviteti / Projekti 21a</v>
      </c>
      <c r="B109" s="276">
        <f>'(B4) Aktivitetet për funksion'!C107</f>
        <v>0</v>
      </c>
      <c r="C109" s="143"/>
      <c r="D109" s="143"/>
      <c r="E109" s="143"/>
      <c r="F109" s="200"/>
      <c r="G109" s="143"/>
      <c r="H109" s="143"/>
      <c r="I109" s="143"/>
      <c r="J109" s="190">
        <f t="shared" si="3"/>
        <v>0</v>
      </c>
      <c r="K109" s="190">
        <f t="shared" si="4"/>
        <v>0</v>
      </c>
    </row>
    <row r="110" spans="1:11" x14ac:dyDescent="0.2">
      <c r="A110" s="276" t="str">
        <f>'(B4) Aktivitetet për funksion'!A108</f>
        <v>Aktiviteti / Projekti  21b</v>
      </c>
      <c r="B110" s="276">
        <f>'(B4) Aktivitetet për funksion'!C108</f>
        <v>0</v>
      </c>
      <c r="C110" s="143"/>
      <c r="D110" s="143"/>
      <c r="E110" s="143"/>
      <c r="F110" s="200"/>
      <c r="G110" s="143"/>
      <c r="H110" s="143"/>
      <c r="I110" s="143"/>
      <c r="J110" s="190">
        <f t="shared" si="3"/>
        <v>0</v>
      </c>
      <c r="K110" s="190">
        <f t="shared" si="4"/>
        <v>0</v>
      </c>
    </row>
    <row r="111" spans="1:11" x14ac:dyDescent="0.2">
      <c r="A111" s="276" t="str">
        <f>'(B4) Aktivitetet për funksion'!A109</f>
        <v>Aktiviteti / Projekti  21c</v>
      </c>
      <c r="B111" s="276">
        <f>'(B4) Aktivitetet për funksion'!C109</f>
        <v>0</v>
      </c>
      <c r="C111" s="143"/>
      <c r="D111" s="143"/>
      <c r="E111" s="143"/>
      <c r="F111" s="200"/>
      <c r="G111" s="143"/>
      <c r="H111" s="143"/>
      <c r="I111" s="143"/>
      <c r="J111" s="190">
        <f t="shared" si="3"/>
        <v>0</v>
      </c>
      <c r="K111" s="190">
        <f t="shared" si="4"/>
        <v>0</v>
      </c>
    </row>
    <row r="112" spans="1:11" x14ac:dyDescent="0.2">
      <c r="A112" s="55" t="str">
        <f>B108</f>
        <v>Shërbimi borxhi afatshkurtër</v>
      </c>
      <c r="B112" s="56"/>
      <c r="C112" s="193">
        <f>SUM(C109:C111)</f>
        <v>0</v>
      </c>
      <c r="D112" s="193">
        <f>SUM(D109:D111)</f>
        <v>0</v>
      </c>
      <c r="E112" s="193">
        <f>SUM(E109:E111)</f>
        <v>0</v>
      </c>
      <c r="F112" s="201"/>
      <c r="G112" s="193">
        <f>SUM(G109:G111)</f>
        <v>0</v>
      </c>
      <c r="H112" s="193">
        <f>SUM(H109:H111)</f>
        <v>0</v>
      </c>
      <c r="I112" s="193">
        <f>SUM(I109:I111)</f>
        <v>0</v>
      </c>
      <c r="J112" s="190">
        <f t="shared" si="3"/>
        <v>0</v>
      </c>
      <c r="K112" s="190">
        <f t="shared" si="4"/>
        <v>0</v>
      </c>
    </row>
    <row r="113" spans="1:11" x14ac:dyDescent="0.2">
      <c r="A113" s="189" t="str">
        <f>'(B3) Struktura Organizative'!A27</f>
        <v>Funksioni 22</v>
      </c>
      <c r="B113" s="189" t="str">
        <f>'(B3) Struktura Organizative'!C27</f>
        <v>Shërbimi borxhi afatgjatë</v>
      </c>
      <c r="C113" s="189"/>
      <c r="D113" s="189"/>
      <c r="F113" s="197"/>
      <c r="J113" s="190">
        <f t="shared" si="3"/>
        <v>0</v>
      </c>
      <c r="K113" s="190">
        <f t="shared" si="4"/>
        <v>0</v>
      </c>
    </row>
    <row r="114" spans="1:11" x14ac:dyDescent="0.2">
      <c r="A114" s="276" t="str">
        <f>'(B4) Aktivitetet për funksion'!A112</f>
        <v>Aktiviteti / Projekti  22a</v>
      </c>
      <c r="B114" s="276">
        <f>'(B4) Aktivitetet për funksion'!C112</f>
        <v>0</v>
      </c>
      <c r="C114" s="143"/>
      <c r="D114" s="143"/>
      <c r="E114" s="143"/>
      <c r="F114" s="200"/>
      <c r="G114" s="143"/>
      <c r="H114" s="143"/>
      <c r="I114" s="143"/>
      <c r="J114" s="190">
        <f t="shared" si="3"/>
        <v>0</v>
      </c>
      <c r="K114" s="190">
        <f t="shared" si="4"/>
        <v>0</v>
      </c>
    </row>
    <row r="115" spans="1:11" x14ac:dyDescent="0.2">
      <c r="A115" s="276" t="str">
        <f>'(B4) Aktivitetet për funksion'!A113</f>
        <v>Aktiviteti / Projekti  22b</v>
      </c>
      <c r="B115" s="276">
        <f>'(B4) Aktivitetet për funksion'!C113</f>
        <v>0</v>
      </c>
      <c r="C115" s="143"/>
      <c r="D115" s="143"/>
      <c r="E115" s="143"/>
      <c r="F115" s="200"/>
      <c r="G115" s="143"/>
      <c r="H115" s="143"/>
      <c r="I115" s="143"/>
      <c r="J115" s="190">
        <f t="shared" si="3"/>
        <v>0</v>
      </c>
      <c r="K115" s="190">
        <f t="shared" si="4"/>
        <v>0</v>
      </c>
    </row>
    <row r="116" spans="1:11" x14ac:dyDescent="0.2">
      <c r="A116" s="276" t="str">
        <f>'(B4) Aktivitetet për funksion'!A114</f>
        <v>Aktiviteti / Projekti  22c</v>
      </c>
      <c r="B116" s="276">
        <f>'(B4) Aktivitetet për funksion'!C114</f>
        <v>0</v>
      </c>
      <c r="C116" s="143"/>
      <c r="D116" s="143"/>
      <c r="E116" s="143"/>
      <c r="F116" s="200"/>
      <c r="G116" s="143"/>
      <c r="H116" s="143"/>
      <c r="I116" s="143"/>
      <c r="J116" s="190">
        <f t="shared" si="3"/>
        <v>0</v>
      </c>
      <c r="K116" s="190">
        <f t="shared" si="4"/>
        <v>0</v>
      </c>
    </row>
    <row r="117" spans="1:11" x14ac:dyDescent="0.2">
      <c r="A117" s="55" t="str">
        <f>B113</f>
        <v>Shërbimi borxhi afatgjatë</v>
      </c>
      <c r="B117" s="56"/>
      <c r="C117" s="193">
        <f>SUM(C114:C116)</f>
        <v>0</v>
      </c>
      <c r="D117" s="193">
        <f>SUM(D114:D116)</f>
        <v>0</v>
      </c>
      <c r="E117" s="193">
        <f>SUM(E114:E116)</f>
        <v>0</v>
      </c>
      <c r="F117" s="201"/>
      <c r="G117" s="193">
        <f>SUM(G114:G116)</f>
        <v>0</v>
      </c>
      <c r="H117" s="193">
        <f>SUM(H114:H116)</f>
        <v>0</v>
      </c>
      <c r="I117" s="193">
        <f>SUM(I114:I116)</f>
        <v>0</v>
      </c>
      <c r="J117" s="190">
        <f t="shared" si="3"/>
        <v>0</v>
      </c>
      <c r="K117" s="190">
        <f t="shared" si="4"/>
        <v>0</v>
      </c>
    </row>
    <row r="118" spans="1:11" x14ac:dyDescent="0.2">
      <c r="F118" s="197"/>
    </row>
    <row r="119" spans="1:11" x14ac:dyDescent="0.2">
      <c r="A119" s="55" t="s">
        <v>0</v>
      </c>
      <c r="B119" s="56"/>
      <c r="C119" s="224">
        <f>C12+C17+C22+C27+C32+C37+C42+C47+C52+C57+C62+C67+C72+C77+C82+C87+C92+C97+C102+C107+C112+C117</f>
        <v>21368</v>
      </c>
      <c r="D119" s="224">
        <f t="shared" ref="D119:I119" si="5">D12+D17+D22+D27+D32+D37+D42+D47+D52+D57+D62+D67+D72+D77+D82+D87+D92+D97+D102+D107+D112+D117</f>
        <v>1281</v>
      </c>
      <c r="E119" s="224">
        <f t="shared" si="5"/>
        <v>4786</v>
      </c>
      <c r="F119" s="225"/>
      <c r="G119" s="224">
        <f t="shared" si="5"/>
        <v>26244</v>
      </c>
      <c r="H119" s="224">
        <f t="shared" si="5"/>
        <v>2795</v>
      </c>
      <c r="I119" s="224">
        <f t="shared" si="5"/>
        <v>5500</v>
      </c>
    </row>
    <row r="120" spans="1:11" x14ac:dyDescent="0.2">
      <c r="F120" s="197"/>
    </row>
    <row r="121" spans="1:11" x14ac:dyDescent="0.2">
      <c r="A121" s="320"/>
      <c r="F121" s="197"/>
    </row>
    <row r="122" spans="1:11" x14ac:dyDescent="0.2">
      <c r="B122" s="190"/>
      <c r="C122" s="190"/>
      <c r="D122" s="190"/>
      <c r="F122" s="190"/>
    </row>
    <row r="123" spans="1:11" x14ac:dyDescent="0.2">
      <c r="B123" s="190"/>
      <c r="C123" s="190"/>
      <c r="D123" s="190"/>
      <c r="F123" s="190"/>
    </row>
    <row r="124" spans="1:11" x14ac:dyDescent="0.2">
      <c r="F124" s="197"/>
    </row>
    <row r="125" spans="1:11" x14ac:dyDescent="0.2">
      <c r="F125" s="197"/>
    </row>
    <row r="126" spans="1:11" x14ac:dyDescent="0.2">
      <c r="F126" s="197"/>
    </row>
    <row r="127" spans="1:11" x14ac:dyDescent="0.2">
      <c r="F127" s="197"/>
    </row>
    <row r="128" spans="1:11" x14ac:dyDescent="0.2">
      <c r="F128" s="197"/>
    </row>
    <row r="129" spans="6:6" x14ac:dyDescent="0.2">
      <c r="F129" s="197"/>
    </row>
    <row r="130" spans="6:6" x14ac:dyDescent="0.2">
      <c r="F130" s="197"/>
    </row>
    <row r="131" spans="6:6" x14ac:dyDescent="0.2">
      <c r="F131" s="197"/>
    </row>
    <row r="132" spans="6:6" x14ac:dyDescent="0.2">
      <c r="F132" s="197"/>
    </row>
    <row r="133" spans="6:6" x14ac:dyDescent="0.2">
      <c r="F133" s="197"/>
    </row>
    <row r="134" spans="6:6" x14ac:dyDescent="0.2">
      <c r="F134" s="197"/>
    </row>
    <row r="135" spans="6:6" x14ac:dyDescent="0.2">
      <c r="F135" s="197"/>
    </row>
    <row r="136" spans="6:6" x14ac:dyDescent="0.2">
      <c r="F136" s="197"/>
    </row>
    <row r="137" spans="6:6" x14ac:dyDescent="0.2">
      <c r="F137" s="197"/>
    </row>
    <row r="138" spans="6:6" x14ac:dyDescent="0.2">
      <c r="F138" s="197"/>
    </row>
    <row r="139" spans="6:6" x14ac:dyDescent="0.2">
      <c r="F139" s="197"/>
    </row>
    <row r="140" spans="6:6" x14ac:dyDescent="0.2">
      <c r="F140" s="197"/>
    </row>
    <row r="141" spans="6:6" x14ac:dyDescent="0.2">
      <c r="F141" s="197"/>
    </row>
    <row r="142" spans="6:6" x14ac:dyDescent="0.2">
      <c r="F142" s="197"/>
    </row>
    <row r="143" spans="6:6" x14ac:dyDescent="0.2">
      <c r="F143" s="197"/>
    </row>
    <row r="144" spans="6:6" x14ac:dyDescent="0.2">
      <c r="F144" s="197"/>
    </row>
    <row r="145" spans="6:6" x14ac:dyDescent="0.2">
      <c r="F145" s="197"/>
    </row>
    <row r="146" spans="6:6" x14ac:dyDescent="0.2">
      <c r="F146" s="197"/>
    </row>
    <row r="147" spans="6:6" x14ac:dyDescent="0.2">
      <c r="F147" s="197"/>
    </row>
    <row r="148" spans="6:6" x14ac:dyDescent="0.2">
      <c r="F148" s="197"/>
    </row>
    <row r="149" spans="6:6" x14ac:dyDescent="0.2">
      <c r="F149" s="197"/>
    </row>
  </sheetData>
  <sheetProtection password="C771" sheet="1" objects="1" scenarios="1" selectLockedCells="1"/>
  <mergeCells count="5">
    <mergeCell ref="A3:I3"/>
    <mergeCell ref="G6:I6"/>
    <mergeCell ref="G5:I5"/>
    <mergeCell ref="C6:E6"/>
    <mergeCell ref="C5:E5"/>
  </mergeCells>
  <pageMargins left="0.78740157480314965" right="0.70866141732283472" top="0.84562499999999996" bottom="0.78740157480314965" header="0.43307086614173229" footer="0.31496062992125984"/>
  <pageSetup paperSize="9" fitToHeight="0" orientation="landscape" r:id="rId1"/>
  <headerFooter>
    <oddHeader>&amp;LPLANI FINANCIAR&amp;C&amp;8Version 2013&amp;R&amp;A</oddHeader>
    <oddFooter>&amp;L&amp;8Stefan Pfaeffli / Alex Loetscher &amp;R1</oddFooter>
  </headerFooter>
  <rowBreaks count="4" manualBreakCount="4">
    <brk id="32" max="16383" man="1"/>
    <brk id="52" max="8" man="1"/>
    <brk id="87" max="16383" man="1"/>
    <brk id="107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9"/>
    <pageSetUpPr fitToPage="1"/>
  </sheetPr>
  <dimension ref="A1:D162"/>
  <sheetViews>
    <sheetView showGridLines="0" workbookViewId="0">
      <selection activeCell="A9" sqref="A9:B9"/>
    </sheetView>
  </sheetViews>
  <sheetFormatPr baseColWidth="10" defaultColWidth="4.140625" defaultRowHeight="12.75" x14ac:dyDescent="0.2"/>
  <cols>
    <col min="1" max="1" width="32.28515625" style="120" customWidth="1"/>
    <col min="2" max="2" width="31.140625" style="121" customWidth="1"/>
    <col min="3" max="3" width="11.28515625" style="120" customWidth="1"/>
    <col min="4" max="4" width="11.28515625" style="120" customWidth="1" collapsed="1"/>
    <col min="5" max="192" width="11.5703125" style="120" customWidth="1"/>
    <col min="193" max="193" width="3.85546875" style="120" customWidth="1"/>
    <col min="194" max="194" width="22" style="120" customWidth="1"/>
    <col min="195" max="197" width="4.140625" style="120" customWidth="1"/>
    <col min="198" max="198" width="5.85546875" style="120" customWidth="1"/>
    <col min="199" max="199" width="4.140625" style="120" customWidth="1"/>
    <col min="200" max="200" width="0.85546875" style="120" customWidth="1"/>
    <col min="201" max="201" width="5.85546875" style="120" customWidth="1"/>
    <col min="202" max="202" width="4.140625" style="120" customWidth="1"/>
    <col min="203" max="203" width="0.85546875" style="120" customWidth="1"/>
    <col min="204" max="204" width="5.85546875" style="120" customWidth="1"/>
    <col min="205" max="205" width="4.140625" style="120" customWidth="1"/>
    <col min="206" max="206" width="0.85546875" style="120" customWidth="1"/>
    <col min="207" max="207" width="5.85546875" style="120" customWidth="1"/>
    <col min="208" max="16384" width="4.140625" style="120"/>
  </cols>
  <sheetData>
    <row r="1" spans="1:4" s="652" customFormat="1" x14ac:dyDescent="0.2">
      <c r="A1" s="637" t="str">
        <f>'(G1) Translator'!A323</f>
        <v xml:space="preserve">E verdhë = plotësohet nga Departamenti i Financës </v>
      </c>
      <c r="B1" s="638"/>
      <c r="C1" s="638"/>
      <c r="D1" s="639"/>
    </row>
    <row r="2" spans="1:4" s="283" customFormat="1" x14ac:dyDescent="0.2">
      <c r="B2" s="284"/>
    </row>
    <row r="3" spans="1:4" ht="21" x14ac:dyDescent="0.35">
      <c r="A3" s="776" t="str">
        <f>'(G1) Translator'!A15</f>
        <v>(C2) TË ARDHURAT: FAKTI VITI I KALUAR DHE PLANI VITI KORENT</v>
      </c>
      <c r="B3" s="777"/>
      <c r="C3" s="777"/>
      <c r="D3" s="778"/>
    </row>
    <row r="4" spans="1:4" s="1" customFormat="1" x14ac:dyDescent="0.2">
      <c r="A4" s="191"/>
    </row>
    <row r="5" spans="1:4" x14ac:dyDescent="0.2">
      <c r="B5" s="120"/>
      <c r="C5" s="122">
        <f>'(B1)Informacion i përgjithshëm '!B5</f>
        <v>2011</v>
      </c>
      <c r="D5" s="122">
        <f>'(B1)Informacion i përgjithshëm '!B6</f>
        <v>2012</v>
      </c>
    </row>
    <row r="6" spans="1:4" s="124" customFormat="1" ht="25.5" x14ac:dyDescent="0.25">
      <c r="A6" s="123"/>
      <c r="B6" s="123"/>
      <c r="C6" s="339" t="str">
        <f>'(G1) Translator'!A121</f>
        <v>Fakti Viti i kaluar</v>
      </c>
      <c r="D6" s="340" t="str">
        <f>'(G1) Translator'!A122</f>
        <v>Viti aktual (buxheti)</v>
      </c>
    </row>
    <row r="7" spans="1:4" x14ac:dyDescent="0.2">
      <c r="A7" s="266" t="str">
        <f>'(G1) Translator'!A166</f>
        <v>TAKSA</v>
      </c>
      <c r="B7" s="267"/>
      <c r="C7" s="267"/>
      <c r="D7" s="268"/>
    </row>
    <row r="8" spans="1:4" x14ac:dyDescent="0.2">
      <c r="A8" s="786" t="str">
        <f>'(E1) Taksat '!A6</f>
        <v xml:space="preserve">Taksa e biznesit të vogël </v>
      </c>
      <c r="B8" s="791"/>
      <c r="C8" s="143">
        <v>571</v>
      </c>
      <c r="D8" s="143">
        <v>300</v>
      </c>
    </row>
    <row r="9" spans="1:4" x14ac:dyDescent="0.2">
      <c r="A9" s="786" t="str">
        <f>'(E1) Taksat '!A16</f>
        <v xml:space="preserve">Taksa mbi pasurine e paluajteshme/ndertesa </v>
      </c>
      <c r="B9" s="791"/>
      <c r="C9" s="143">
        <v>218</v>
      </c>
      <c r="D9" s="143">
        <v>650</v>
      </c>
    </row>
    <row r="10" spans="1:4" x14ac:dyDescent="0.2">
      <c r="A10" s="786" t="str">
        <f>'(E1) Taksat '!A26</f>
        <v>Taksa mbi pasurine e paluajteshme/Toka bujqësore</v>
      </c>
      <c r="B10" s="791"/>
      <c r="C10" s="143">
        <v>720</v>
      </c>
      <c r="D10" s="143">
        <v>1000</v>
      </c>
    </row>
    <row r="11" spans="1:4" x14ac:dyDescent="0.2">
      <c r="A11" s="786" t="str">
        <f>'(E1) Taksat '!A35</f>
        <v>Taksa e fjetjes ne hotel</v>
      </c>
      <c r="B11" s="791"/>
      <c r="C11" s="143"/>
      <c r="D11" s="143"/>
    </row>
    <row r="12" spans="1:4" x14ac:dyDescent="0.2">
      <c r="A12" s="786" t="str">
        <f>'(E1) Taksat '!A45</f>
        <v>Taksa e ndikimit në infrastrukturë nga ndertimet e reja</v>
      </c>
      <c r="B12" s="791"/>
      <c r="C12" s="143">
        <f>79+64</f>
        <v>143</v>
      </c>
      <c r="D12" s="143">
        <f>700+400</f>
        <v>1100</v>
      </c>
    </row>
    <row r="13" spans="1:4" x14ac:dyDescent="0.2">
      <c r="A13" s="786" t="str">
        <f>'(E1) Taksat '!A55</f>
        <v>Taksa mbi kalimin e të drejtës së pronësisë për pasuritë e paluajtshme</v>
      </c>
      <c r="B13" s="791"/>
      <c r="C13" s="143"/>
      <c r="D13" s="143"/>
    </row>
    <row r="14" spans="1:4" x14ac:dyDescent="0.2">
      <c r="A14" s="786" t="str">
        <f>'(E1) Taksat '!A65</f>
        <v>Taksa e rregjistrimit të automjeteve/Taksa e mjetet e perdorura</v>
      </c>
      <c r="B14" s="791"/>
      <c r="C14" s="143">
        <v>518</v>
      </c>
      <c r="D14" s="143">
        <v>1000</v>
      </c>
    </row>
    <row r="15" spans="1:4" x14ac:dyDescent="0.2">
      <c r="A15" s="786" t="str">
        <f>'(E1) Taksat '!A75</f>
        <v xml:space="preserve">Taksa për zenien hapësirave publike </v>
      </c>
      <c r="B15" s="791"/>
      <c r="C15" s="143"/>
      <c r="D15" s="143"/>
    </row>
    <row r="16" spans="1:4" x14ac:dyDescent="0.2">
      <c r="A16" s="786" t="str">
        <f>'(E1) Taksat '!A85</f>
        <v>Vendosje tabele për qëllime identifikimi</v>
      </c>
      <c r="B16" s="791"/>
      <c r="C16" s="143"/>
      <c r="D16" s="143"/>
    </row>
    <row r="17" spans="1:4" x14ac:dyDescent="0.2">
      <c r="A17" s="786" t="str">
        <f>'(E1) Taksat '!A95</f>
        <v>Taksa të përkohshme</v>
      </c>
      <c r="B17" s="791"/>
      <c r="C17" s="143"/>
      <c r="D17" s="143"/>
    </row>
    <row r="18" spans="1:4" x14ac:dyDescent="0.2">
      <c r="A18" s="786" t="str">
        <f>'(E1) Taksat '!A105</f>
        <v>Vendosje tabele për qëllime reklamimi II. (të lëvizshme dhe të palëvizshme)</v>
      </c>
      <c r="B18" s="791" t="s">
        <v>100</v>
      </c>
      <c r="C18" s="143">
        <f>135+20</f>
        <v>155</v>
      </c>
      <c r="D18" s="143">
        <v>155</v>
      </c>
    </row>
    <row r="19" spans="1:4" x14ac:dyDescent="0.2">
      <c r="A19" s="261" t="str">
        <f>'(E1) Taksat '!A115</f>
        <v>Taksa të ndara 1</v>
      </c>
      <c r="B19" s="143" t="s">
        <v>985</v>
      </c>
      <c r="C19" s="143"/>
      <c r="D19" s="143"/>
    </row>
    <row r="20" spans="1:4" x14ac:dyDescent="0.2">
      <c r="A20" s="261" t="str">
        <f>'(E1) Taksat '!A125</f>
        <v>Taksa të ndara 2</v>
      </c>
      <c r="B20" s="143"/>
      <c r="C20" s="143"/>
      <c r="D20" s="143"/>
    </row>
    <row r="21" spans="1:4" x14ac:dyDescent="0.2">
      <c r="A21" s="331" t="str">
        <f>'(E1) Taksat '!A135</f>
        <v>Taksa të ndara 3</v>
      </c>
      <c r="B21" s="143"/>
      <c r="C21" s="143"/>
      <c r="D21" s="143"/>
    </row>
    <row r="22" spans="1:4" x14ac:dyDescent="0.2">
      <c r="A22" s="331" t="str">
        <f>'(E1) Taksat '!A145</f>
        <v>Taksa të ndara 4</v>
      </c>
      <c r="B22" s="143"/>
      <c r="C22" s="143"/>
      <c r="D22" s="143"/>
    </row>
    <row r="23" spans="1:4" x14ac:dyDescent="0.2">
      <c r="A23" s="796" t="str">
        <f>'(E1) Taksat '!A156</f>
        <v>Të ardhurat gjithsej nga taksat</v>
      </c>
      <c r="B23" s="800"/>
      <c r="C23" s="144">
        <f>SUM(C8:C22)</f>
        <v>2325</v>
      </c>
      <c r="D23" s="144">
        <f>SUM(D8:D22)</f>
        <v>4205</v>
      </c>
    </row>
    <row r="24" spans="1:4" x14ac:dyDescent="0.2">
      <c r="A24" s="788" t="str">
        <f>'(G1) Translator'!A167</f>
        <v>TARIFA</v>
      </c>
      <c r="B24" s="789"/>
      <c r="C24" s="789"/>
      <c r="D24" s="790"/>
    </row>
    <row r="25" spans="1:4" x14ac:dyDescent="0.2">
      <c r="A25" s="786" t="str">
        <f>'(E2) Tarifat '!A6</f>
        <v xml:space="preserve">Tarifa e pastrimit </v>
      </c>
      <c r="B25" s="787" t="e">
        <f>'(E2) Tarifat '!#REF!</f>
        <v>#REF!</v>
      </c>
      <c r="C25" s="143"/>
      <c r="D25" s="143">
        <v>300</v>
      </c>
    </row>
    <row r="26" spans="1:4" x14ac:dyDescent="0.2">
      <c r="A26" s="786" t="str">
        <f>'(E2) Tarifat '!A16</f>
        <v xml:space="preserve">Tarifa e hapësirës publike </v>
      </c>
      <c r="B26" s="787" t="e">
        <f>'(E2) Tarifat '!#REF!</f>
        <v>#REF!</v>
      </c>
      <c r="C26" s="143"/>
      <c r="D26" s="143"/>
    </row>
    <row r="27" spans="1:4" x14ac:dyDescent="0.2">
      <c r="A27" s="786" t="str">
        <f>'(E2) Tarifat '!A26</f>
        <v>Tarifa e ujit të pijshëm</v>
      </c>
      <c r="B27" s="787" t="e">
        <f>'(E2) Tarifat '!#REF!</f>
        <v>#REF!</v>
      </c>
      <c r="C27" s="143">
        <v>1122</v>
      </c>
      <c r="D27" s="143">
        <v>1200</v>
      </c>
    </row>
    <row r="28" spans="1:4" x14ac:dyDescent="0.2">
      <c r="A28" s="786" t="str">
        <f>'(E2) Tarifat '!A36</f>
        <v>Tarifa e ndriçimit publik</v>
      </c>
      <c r="B28" s="787" t="e">
        <f>'(E2) Tarifat '!#REF!</f>
        <v>#REF!</v>
      </c>
      <c r="C28" s="143">
        <v>58</v>
      </c>
      <c r="D28" s="143"/>
    </row>
    <row r="29" spans="1:4" x14ac:dyDescent="0.2">
      <c r="A29" s="786" t="str">
        <f>'(E2) Tarifat '!A46</f>
        <v>Tarifa e sinjalistikës</v>
      </c>
      <c r="B29" s="787" t="e">
        <f>'(E2) Tarifat '!#REF!</f>
        <v>#REF!</v>
      </c>
      <c r="C29" s="143"/>
      <c r="D29" s="143"/>
    </row>
    <row r="30" spans="1:4" x14ac:dyDescent="0.2">
      <c r="A30" s="786" t="str">
        <f>'(E2) Tarifat '!A56</f>
        <v>Tarifa e gjelbrimit</v>
      </c>
      <c r="B30" s="787" t="e">
        <f>'(E2) Tarifat '!#REF!</f>
        <v>#REF!</v>
      </c>
      <c r="C30" s="143"/>
      <c r="D30" s="143"/>
    </row>
    <row r="31" spans="1:4" x14ac:dyDescent="0.2">
      <c r="A31" s="786" t="str">
        <f>'(E2) Tarifat '!A66</f>
        <v xml:space="preserve">Tarifa e reklamës </v>
      </c>
      <c r="B31" s="787" t="e">
        <f>'(E2) Tarifat '!#REF!</f>
        <v>#REF!</v>
      </c>
      <c r="C31" s="143"/>
      <c r="D31" s="143"/>
    </row>
    <row r="32" spans="1:4" x14ac:dyDescent="0.2">
      <c r="A32" s="786" t="str">
        <f>'(E2) Tarifat '!A76</f>
        <v>Tarifa e parkimit</v>
      </c>
      <c r="B32" s="787" t="e">
        <f>'(E2) Tarifat '!#REF!</f>
        <v>#REF!</v>
      </c>
      <c r="C32" s="143"/>
      <c r="D32" s="143"/>
    </row>
    <row r="33" spans="1:4" x14ac:dyDescent="0.2">
      <c r="A33" s="786" t="str">
        <f>'(E2) Tarifat '!A86</f>
        <v>Tarifa e thertores</v>
      </c>
      <c r="B33" s="787" t="e">
        <f>'(E2) Tarifat '!#REF!</f>
        <v>#REF!</v>
      </c>
      <c r="C33" s="143"/>
      <c r="D33" s="143"/>
    </row>
    <row r="34" spans="1:4" x14ac:dyDescent="0.2">
      <c r="A34" s="53" t="str">
        <f>'(E2) Tarifat '!A96</f>
        <v>Tarifa për shërbime administrative</v>
      </c>
      <c r="B34" s="170"/>
      <c r="C34" s="143">
        <v>82</v>
      </c>
      <c r="D34" s="143">
        <v>50</v>
      </c>
    </row>
    <row r="35" spans="1:4" x14ac:dyDescent="0.2">
      <c r="A35" s="53" t="str">
        <f>'(E2) Tarifat '!A106</f>
        <v>Tarifa për shërbime sociale</v>
      </c>
      <c r="B35" s="170"/>
      <c r="C35" s="143"/>
      <c r="D35" s="143"/>
    </row>
    <row r="36" spans="1:4" x14ac:dyDescent="0.2">
      <c r="A36" s="53" t="str">
        <f>'(E2) Tarifat '!A116</f>
        <v>Tarifa për aktivitete sportive dhe kulturore</v>
      </c>
      <c r="B36" s="170"/>
      <c r="C36" s="143"/>
      <c r="D36" s="143"/>
    </row>
    <row r="37" spans="1:4" x14ac:dyDescent="0.2">
      <c r="A37" s="53" t="str">
        <f>'(E2) Tarifat '!A126</f>
        <v>Tarifa për shërbime të tjera</v>
      </c>
      <c r="B37" s="184"/>
      <c r="C37" s="143">
        <v>72</v>
      </c>
      <c r="D37" s="143">
        <v>1245</v>
      </c>
    </row>
    <row r="38" spans="1:4" x14ac:dyDescent="0.2">
      <c r="A38" s="796" t="str">
        <f>'(E2) Tarifat '!A136</f>
        <v>Të ardhurat gjithsej nga tarifat</v>
      </c>
      <c r="B38" s="797"/>
      <c r="C38" s="144">
        <f>SUM(C25:C37)</f>
        <v>1334</v>
      </c>
      <c r="D38" s="144">
        <f>SUM(D25:D37)</f>
        <v>2795</v>
      </c>
    </row>
    <row r="39" spans="1:4" x14ac:dyDescent="0.2">
      <c r="A39" s="788" t="str">
        <f>'(G1) Translator'!A168</f>
        <v>GJOBA</v>
      </c>
      <c r="B39" s="789"/>
      <c r="C39" s="789"/>
      <c r="D39" s="790"/>
    </row>
    <row r="40" spans="1:4" x14ac:dyDescent="0.2">
      <c r="A40" s="260" t="str">
        <f>'(G1) Translator'!A332</f>
        <v>Gjoba 1</v>
      </c>
      <c r="B40" s="222"/>
      <c r="C40" s="143"/>
      <c r="D40" s="143"/>
    </row>
    <row r="41" spans="1:4" x14ac:dyDescent="0.2">
      <c r="A41" s="713" t="str">
        <f>'(G1) Translator'!A333</f>
        <v>Gjoba 2</v>
      </c>
      <c r="B41" s="222"/>
      <c r="C41" s="143"/>
      <c r="D41" s="143"/>
    </row>
    <row r="42" spans="1:4" x14ac:dyDescent="0.2">
      <c r="A42" s="713" t="str">
        <f>'(G1) Translator'!A334</f>
        <v>Gjoba 3</v>
      </c>
      <c r="B42" s="222"/>
      <c r="C42" s="143"/>
      <c r="D42" s="143"/>
    </row>
    <row r="43" spans="1:4" x14ac:dyDescent="0.2">
      <c r="A43" s="55" t="str">
        <f>'(E3) Gjobat'!A36</f>
        <v>Gjithsej gjobat</v>
      </c>
      <c r="B43" s="58"/>
      <c r="C43" s="144">
        <f>SUM(C40:C42)</f>
        <v>0</v>
      </c>
      <c r="D43" s="144">
        <f>SUM(D40:D42)</f>
        <v>0</v>
      </c>
    </row>
    <row r="44" spans="1:4" x14ac:dyDescent="0.2">
      <c r="A44" s="788" t="str">
        <f>'(G1) Translator'!A169</f>
        <v>NGA ASETET</v>
      </c>
      <c r="B44" s="789"/>
      <c r="C44" s="789"/>
      <c r="D44" s="790"/>
    </row>
    <row r="45" spans="1:4" x14ac:dyDescent="0.2">
      <c r="A45" s="53" t="str">
        <f>'(E4) Të tjera'!A5</f>
        <v>Shitja e ndërtesës</v>
      </c>
      <c r="B45" s="222"/>
      <c r="C45" s="143"/>
      <c r="D45" s="143"/>
    </row>
    <row r="46" spans="1:4" x14ac:dyDescent="0.2">
      <c r="A46" s="53" t="str">
        <f>'(E4) Të tjera'!A7</f>
        <v>Shitja e tokës</v>
      </c>
      <c r="B46" s="222"/>
      <c r="C46" s="143"/>
      <c r="D46" s="143"/>
    </row>
    <row r="47" spans="1:4" x14ac:dyDescent="0.2">
      <c r="A47" s="53" t="str">
        <f>'(E4) Të tjera'!A9</f>
        <v>Shitja e pronave të tjera</v>
      </c>
      <c r="B47" s="222"/>
      <c r="C47" s="143"/>
      <c r="D47" s="143"/>
    </row>
    <row r="48" spans="1:4" x14ac:dyDescent="0.2">
      <c r="A48" s="53" t="str">
        <f>'(E4) Të tjera'!A11</f>
        <v>Qera e tokës</v>
      </c>
      <c r="B48" s="222"/>
      <c r="C48" s="143"/>
      <c r="D48" s="143"/>
    </row>
    <row r="49" spans="1:4" x14ac:dyDescent="0.2">
      <c r="A49" s="53" t="str">
        <f>'(E4) Të tjera'!A13</f>
        <v>Qera e ndërtesës</v>
      </c>
      <c r="B49" s="222"/>
      <c r="C49" s="143"/>
      <c r="D49" s="143"/>
    </row>
    <row r="50" spans="1:4" x14ac:dyDescent="0.2">
      <c r="A50" s="55" t="str">
        <f>'(E4) Të tjera'!A15</f>
        <v>Gjithsej të ardhurat nga asetet</v>
      </c>
      <c r="B50" s="58"/>
      <c r="C50" s="144">
        <f>SUM(C45:C49)</f>
        <v>0</v>
      </c>
      <c r="D50" s="144">
        <f>SUM(D45:D49)</f>
        <v>0</v>
      </c>
    </row>
    <row r="51" spans="1:4" x14ac:dyDescent="0.2">
      <c r="A51" s="788" t="str">
        <f>'(G1) Translator'!A170</f>
        <v>NGA NDËRMARRJET</v>
      </c>
      <c r="B51" s="789"/>
      <c r="C51" s="789"/>
      <c r="D51" s="790"/>
    </row>
    <row r="52" spans="1:4" x14ac:dyDescent="0.2">
      <c r="A52" s="53" t="str">
        <f>'(E4) Të tjera'!A19</f>
        <v>Të ardhura nga ndërmarrja 1</v>
      </c>
      <c r="B52" s="222"/>
      <c r="C52" s="143"/>
      <c r="D52" s="143"/>
    </row>
    <row r="53" spans="1:4" x14ac:dyDescent="0.2">
      <c r="A53" s="53" t="str">
        <f>'(E4) Të tjera'!A21</f>
        <v>Të ardhura nga ndërmarrja 2</v>
      </c>
      <c r="B53" s="222"/>
      <c r="C53" s="143"/>
      <c r="D53" s="143"/>
    </row>
    <row r="54" spans="1:4" ht="15" x14ac:dyDescent="0.25">
      <c r="A54" s="798" t="str">
        <f>'(E4) Të tjera'!A23</f>
        <v>Të ardhura nga ndërmmarje të tjera</v>
      </c>
      <c r="B54" s="799"/>
      <c r="C54" s="143"/>
      <c r="D54" s="143"/>
    </row>
    <row r="55" spans="1:4" x14ac:dyDescent="0.2">
      <c r="A55" s="55" t="str">
        <f>'(E4) Të tjera'!A25</f>
        <v>Gjithsej nga ndërmarrjet</v>
      </c>
      <c r="B55" s="58"/>
      <c r="C55" s="144">
        <f>SUM(C52:C54)</f>
        <v>0</v>
      </c>
      <c r="D55" s="144">
        <f>SUM(D52:D54)</f>
        <v>0</v>
      </c>
    </row>
    <row r="56" spans="1:4" s="283" customFormat="1" x14ac:dyDescent="0.2">
      <c r="A56" s="788" t="str">
        <f>'(G1) Translator'!A171</f>
        <v>TË ARDHURA NGA VITI I KALUAR/FAKTI</v>
      </c>
      <c r="B56" s="789"/>
      <c r="C56" s="789"/>
      <c r="D56" s="790"/>
    </row>
    <row r="57" spans="1:4" s="283" customFormat="1" x14ac:dyDescent="0.2">
      <c r="A57" s="786" t="str">
        <f>'(G1) Translator'!A7</f>
        <v>Gjithsej të ardhura nga viti i kaluar</v>
      </c>
      <c r="B57" s="787"/>
      <c r="C57" s="294">
        <v>191</v>
      </c>
      <c r="D57" s="294">
        <v>303</v>
      </c>
    </row>
    <row r="58" spans="1:4" s="293" customFormat="1" x14ac:dyDescent="0.2">
      <c r="A58" s="300" t="str">
        <f>'(G1) Translator'!A295</f>
        <v>Gjithsej të ardhura nga viti i kaluar</v>
      </c>
      <c r="B58" s="299"/>
      <c r="C58" s="295">
        <f>SUM(C57)</f>
        <v>191</v>
      </c>
      <c r="D58" s="295">
        <f>SUM(D57)</f>
        <v>303</v>
      </c>
    </row>
    <row r="59" spans="1:4" x14ac:dyDescent="0.2">
      <c r="A59" s="788" t="str">
        <f>'(G1) Translator'!A172</f>
        <v xml:space="preserve">TRANSFERTA TË PAKUSHTËZUARA DHE TRANSFERTA </v>
      </c>
      <c r="B59" s="789"/>
      <c r="C59" s="789"/>
      <c r="D59" s="790"/>
    </row>
    <row r="60" spans="1:4" x14ac:dyDescent="0.2">
      <c r="A60" s="786" t="str">
        <f>'(G1) Translator'!A254</f>
        <v xml:space="preserve">TRANSFERTA TË PAKUSHTËZUARA </v>
      </c>
      <c r="B60" s="787"/>
      <c r="C60" s="147">
        <v>13035</v>
      </c>
      <c r="D60" s="147">
        <v>13441</v>
      </c>
    </row>
    <row r="61" spans="1:4" hidden="1" x14ac:dyDescent="0.2">
      <c r="A61" s="251" t="s">
        <v>33</v>
      </c>
      <c r="B61" s="252"/>
      <c r="C61" s="147"/>
      <c r="D61" s="147"/>
    </row>
    <row r="62" spans="1:4" s="138" customFormat="1" x14ac:dyDescent="0.2">
      <c r="A62" s="262" t="str">
        <f>'(G1) Translator'!A296</f>
        <v>Gjithsej transferta të pakushtëzuara</v>
      </c>
      <c r="B62" s="253"/>
      <c r="C62" s="148">
        <f>SUM(C60:C61)</f>
        <v>13035</v>
      </c>
      <c r="D62" s="148">
        <f>SUM(D60:D61)</f>
        <v>13441</v>
      </c>
    </row>
    <row r="63" spans="1:4" x14ac:dyDescent="0.2">
      <c r="A63" s="789" t="str">
        <f>'(G1) Translator'!A173</f>
        <v xml:space="preserve">TRANSFERTA TË KUSHTËZUARA DHE SPONSORIZIME </v>
      </c>
      <c r="B63" s="789"/>
      <c r="C63" s="789"/>
      <c r="D63" s="790"/>
    </row>
    <row r="64" spans="1:4" x14ac:dyDescent="0.2">
      <c r="A64" s="53" t="str">
        <f>'(E5) Grante'!A12</f>
        <v>Transferta e kushtëzuar 1</v>
      </c>
      <c r="B64" s="222"/>
      <c r="C64" s="143"/>
      <c r="D64" s="143"/>
    </row>
    <row r="65" spans="1:4" x14ac:dyDescent="0.2">
      <c r="A65" s="53" t="str">
        <f>'(E5) Grante'!A13</f>
        <v>Transferta e kushtëzuar 2</v>
      </c>
      <c r="B65" s="222"/>
      <c r="C65" s="145"/>
      <c r="D65" s="143"/>
    </row>
    <row r="66" spans="1:4" x14ac:dyDescent="0.2">
      <c r="A66" s="53" t="str">
        <f>'(E5) Grante'!A14</f>
        <v>Transferta ekushtëzuar 3</v>
      </c>
      <c r="B66" s="222"/>
      <c r="C66" s="145"/>
      <c r="D66" s="143"/>
    </row>
    <row r="67" spans="1:4" x14ac:dyDescent="0.2">
      <c r="A67" s="53" t="str">
        <f>'(E5) Grante'!A15</f>
        <v>Transferta e kushtëzuar 4</v>
      </c>
      <c r="B67" s="222"/>
      <c r="C67" s="143"/>
      <c r="D67" s="143"/>
    </row>
    <row r="68" spans="1:4" x14ac:dyDescent="0.2">
      <c r="A68" s="53" t="str">
        <f>'(E5) Grante'!A16</f>
        <v>Transferta ekushtëzuar 5</v>
      </c>
      <c r="B68" s="222"/>
      <c r="C68" s="143"/>
      <c r="D68" s="143"/>
    </row>
    <row r="69" spans="1:4" x14ac:dyDescent="0.2">
      <c r="A69" s="53" t="str">
        <f>'(E5) Grante'!A17</f>
        <v>Transferta e kushtëzuar 6</v>
      </c>
      <c r="B69" s="222"/>
      <c r="C69" s="143"/>
      <c r="D69" s="143"/>
    </row>
    <row r="70" spans="1:4" x14ac:dyDescent="0.2">
      <c r="A70" s="53" t="str">
        <f>'(E5) Grante'!A18</f>
        <v>Transferta e kushtëzuar 7</v>
      </c>
      <c r="B70" s="222"/>
      <c r="C70" s="143"/>
      <c r="D70" s="143"/>
    </row>
    <row r="71" spans="1:4" x14ac:dyDescent="0.2">
      <c r="A71" s="53" t="str">
        <f>'(E5) Grante'!A19</f>
        <v>Transferta e kushtëzuar 8</v>
      </c>
      <c r="B71" s="222"/>
      <c r="C71" s="143"/>
      <c r="D71" s="143"/>
    </row>
    <row r="72" spans="1:4" x14ac:dyDescent="0.2">
      <c r="A72" s="53" t="str">
        <f>'(E5) Grante'!A20</f>
        <v>Transferta e kushtëzuar 9</v>
      </c>
      <c r="B72" s="222"/>
      <c r="C72" s="143"/>
      <c r="D72" s="143"/>
    </row>
    <row r="73" spans="1:4" x14ac:dyDescent="0.2">
      <c r="A73" s="53" t="str">
        <f>'(E5) Grante'!A21</f>
        <v>Transferta e kushtëzuar10</v>
      </c>
      <c r="B73" s="222"/>
      <c r="C73" s="143"/>
      <c r="D73" s="143"/>
    </row>
    <row r="74" spans="1:4" x14ac:dyDescent="0.2">
      <c r="A74" s="55" t="str">
        <f>'(E5) Grante'!A22</f>
        <v>Gjithsej transferta të kushtëzuara</v>
      </c>
      <c r="B74" s="58"/>
      <c r="C74" s="144">
        <f>SUM(C64:C73)</f>
        <v>0</v>
      </c>
      <c r="D74" s="144">
        <f>SUM(D64:D73)</f>
        <v>0</v>
      </c>
    </row>
    <row r="75" spans="1:4" x14ac:dyDescent="0.2">
      <c r="A75" s="789" t="str">
        <f>'(G1) Translator'!A174</f>
        <v>FONDI I ZHVILLIMIT TË RAJONEVE FZHR</v>
      </c>
      <c r="B75" s="789"/>
      <c r="C75" s="789"/>
      <c r="D75" s="790"/>
    </row>
    <row r="76" spans="1:4" x14ac:dyDescent="0.2">
      <c r="A76" s="169" t="str">
        <f>'(E5) Grante'!A27</f>
        <v>Grant konkurrues 1</v>
      </c>
      <c r="B76" s="222"/>
      <c r="C76" s="145"/>
      <c r="D76" s="143"/>
    </row>
    <row r="77" spans="1:4" x14ac:dyDescent="0.2">
      <c r="A77" s="169" t="str">
        <f>'(E5) Grante'!A28</f>
        <v>Grant konkurrues  2</v>
      </c>
      <c r="B77" s="222"/>
      <c r="C77" s="145"/>
      <c r="D77" s="143"/>
    </row>
    <row r="78" spans="1:4" x14ac:dyDescent="0.2">
      <c r="A78" s="169" t="str">
        <f>'(E5) Grante'!A29</f>
        <v>Grant konkurrues  3</v>
      </c>
      <c r="B78" s="222"/>
      <c r="C78" s="145"/>
      <c r="D78" s="143"/>
    </row>
    <row r="79" spans="1:4" x14ac:dyDescent="0.2">
      <c r="A79" s="169" t="str">
        <f>'(E5) Grante'!A30</f>
        <v>Grant konkurrues  4</v>
      </c>
      <c r="B79" s="222"/>
      <c r="C79" s="145"/>
      <c r="D79" s="143"/>
    </row>
    <row r="80" spans="1:4" x14ac:dyDescent="0.2">
      <c r="A80" s="169" t="str">
        <f>'(E5) Grante'!A31</f>
        <v>Grant konkurrues  5</v>
      </c>
      <c r="B80" s="222"/>
      <c r="C80" s="145"/>
      <c r="D80" s="143"/>
    </row>
    <row r="81" spans="1:4" x14ac:dyDescent="0.2">
      <c r="A81" s="169" t="str">
        <f>'(E5) Grante'!A32</f>
        <v>Grant konkurrues  6</v>
      </c>
      <c r="B81" s="222"/>
      <c r="C81" s="145"/>
      <c r="D81" s="143"/>
    </row>
    <row r="82" spans="1:4" x14ac:dyDescent="0.2">
      <c r="A82" s="169" t="str">
        <f>'(E5) Grante'!A33</f>
        <v>Grant konkurrues 7</v>
      </c>
      <c r="B82" s="222"/>
      <c r="C82" s="145"/>
      <c r="D82" s="143"/>
    </row>
    <row r="83" spans="1:4" x14ac:dyDescent="0.2">
      <c r="A83" s="169" t="str">
        <f>'(E5) Grante'!A34</f>
        <v>Grant konkurrues 8</v>
      </c>
      <c r="B83" s="222"/>
      <c r="C83" s="145"/>
      <c r="D83" s="143"/>
    </row>
    <row r="84" spans="1:4" x14ac:dyDescent="0.2">
      <c r="A84" s="169" t="str">
        <f>'(E5) Grante'!A35</f>
        <v>Grant konkurrues  9</v>
      </c>
      <c r="B84" s="222"/>
      <c r="C84" s="145"/>
      <c r="D84" s="143"/>
    </row>
    <row r="85" spans="1:4" x14ac:dyDescent="0.2">
      <c r="A85" s="169" t="str">
        <f>'(E5) Grante'!A36</f>
        <v>Grant konkurrues 10</v>
      </c>
      <c r="B85" s="222"/>
      <c r="C85" s="145"/>
      <c r="D85" s="143"/>
    </row>
    <row r="86" spans="1:4" x14ac:dyDescent="0.2">
      <c r="A86" s="55" t="str">
        <f>'(E5) Grante'!A37</f>
        <v xml:space="preserve">Gjithsej grante konkurruese </v>
      </c>
      <c r="B86" s="58"/>
      <c r="C86" s="144">
        <f>SUM(C76:C85)</f>
        <v>0</v>
      </c>
      <c r="D86" s="144">
        <f>SUM(D76:D85)</f>
        <v>0</v>
      </c>
    </row>
    <row r="87" spans="1:4" x14ac:dyDescent="0.2">
      <c r="A87" s="789" t="str">
        <f>'(G1) Translator'!A175</f>
        <v>KONTRIBUTE</v>
      </c>
      <c r="B87" s="789"/>
      <c r="C87" s="789"/>
      <c r="D87" s="790"/>
    </row>
    <row r="88" spans="1:4" x14ac:dyDescent="0.2">
      <c r="A88" s="169" t="str">
        <f>'(E5) Grante'!A42</f>
        <v>Dhurime 1</v>
      </c>
      <c r="B88" s="222" t="s">
        <v>994</v>
      </c>
      <c r="C88" s="146">
        <v>4786</v>
      </c>
      <c r="D88" s="147">
        <v>5500</v>
      </c>
    </row>
    <row r="89" spans="1:4" x14ac:dyDescent="0.2">
      <c r="A89" s="169" t="str">
        <f>'(E5) Grante'!A43</f>
        <v>Dhurime 2</v>
      </c>
      <c r="B89" s="222"/>
      <c r="C89" s="147"/>
      <c r="D89" s="147"/>
    </row>
    <row r="90" spans="1:4" x14ac:dyDescent="0.2">
      <c r="A90" s="169" t="str">
        <f>'(E5) Grante'!A44</f>
        <v>Dhurime 3</v>
      </c>
      <c r="B90" s="222"/>
      <c r="C90" s="147"/>
      <c r="D90" s="147"/>
    </row>
    <row r="91" spans="1:4" x14ac:dyDescent="0.2">
      <c r="A91" s="169" t="str">
        <f>'(E5) Grante'!A45</f>
        <v>Dhurime 4</v>
      </c>
      <c r="B91" s="222"/>
      <c r="C91" s="147"/>
      <c r="D91" s="147"/>
    </row>
    <row r="92" spans="1:4" x14ac:dyDescent="0.2">
      <c r="A92" s="169" t="str">
        <f>'(E5) Grante'!A46</f>
        <v>Dhurime 5</v>
      </c>
      <c r="B92" s="222"/>
      <c r="C92" s="147"/>
      <c r="D92" s="147"/>
    </row>
    <row r="93" spans="1:4" x14ac:dyDescent="0.2">
      <c r="A93" s="169" t="str">
        <f>'(E5) Grante'!A47</f>
        <v>Dhurime 6</v>
      </c>
      <c r="B93" s="222"/>
      <c r="C93" s="147"/>
      <c r="D93" s="147"/>
    </row>
    <row r="94" spans="1:4" x14ac:dyDescent="0.2">
      <c r="A94" s="169" t="str">
        <f>'(E5) Grante'!A48</f>
        <v>Dhurime 7</v>
      </c>
      <c r="B94" s="222"/>
      <c r="C94" s="147"/>
      <c r="D94" s="147"/>
    </row>
    <row r="95" spans="1:4" x14ac:dyDescent="0.2">
      <c r="A95" s="169" t="str">
        <f>'(E5) Grante'!A49</f>
        <v>Dhurime 8</v>
      </c>
      <c r="B95" s="222"/>
      <c r="C95" s="147"/>
      <c r="D95" s="147"/>
    </row>
    <row r="96" spans="1:4" x14ac:dyDescent="0.2">
      <c r="A96" s="169" t="str">
        <f>'(E5) Grante'!A50</f>
        <v>Dhurime 9</v>
      </c>
      <c r="B96" s="222"/>
      <c r="C96" s="147"/>
      <c r="D96" s="147"/>
    </row>
    <row r="97" spans="1:4" x14ac:dyDescent="0.2">
      <c r="A97" s="169" t="str">
        <f>'(E5) Grante'!A51</f>
        <v>Dhurime 10</v>
      </c>
      <c r="B97" s="222"/>
      <c r="C97" s="147"/>
      <c r="D97" s="147"/>
    </row>
    <row r="98" spans="1:4" x14ac:dyDescent="0.2">
      <c r="A98" s="55" t="str">
        <f>'(E5) Grante'!A52</f>
        <v>Gjithsej dhurime</v>
      </c>
      <c r="B98" s="58"/>
      <c r="C98" s="148">
        <f>SUM(C88:C97)</f>
        <v>4786</v>
      </c>
      <c r="D98" s="148">
        <f>SUM(D88:D97)</f>
        <v>5500</v>
      </c>
    </row>
    <row r="99" spans="1:4" x14ac:dyDescent="0.2">
      <c r="A99" s="789" t="str">
        <f>'(G1) Translator'!A176</f>
        <v>KREDI (HUAMARRJE)</v>
      </c>
      <c r="B99" s="789"/>
      <c r="C99" s="789"/>
      <c r="D99" s="790"/>
    </row>
    <row r="100" spans="1:4" x14ac:dyDescent="0.2">
      <c r="A100" s="169" t="str">
        <f>'(E5) Grante'!A57</f>
        <v>Kredi 1</v>
      </c>
      <c r="B100" s="222"/>
      <c r="C100" s="147"/>
      <c r="D100" s="147"/>
    </row>
    <row r="101" spans="1:4" x14ac:dyDescent="0.2">
      <c r="A101" s="169" t="str">
        <f>'(E5) Grante'!A58</f>
        <v>Kredi 2</v>
      </c>
      <c r="B101" s="222"/>
      <c r="C101" s="147"/>
      <c r="D101" s="147"/>
    </row>
    <row r="102" spans="1:4" x14ac:dyDescent="0.2">
      <c r="A102" s="169" t="str">
        <f>'(E5) Grante'!A59</f>
        <v>Kredi 3</v>
      </c>
      <c r="B102" s="222"/>
      <c r="C102" s="147"/>
      <c r="D102" s="147"/>
    </row>
    <row r="103" spans="1:4" x14ac:dyDescent="0.2">
      <c r="A103" s="169" t="str">
        <f>'(E5) Grante'!A60</f>
        <v>Kredi 4</v>
      </c>
      <c r="B103" s="222"/>
      <c r="C103" s="147"/>
      <c r="D103" s="147"/>
    </row>
    <row r="104" spans="1:4" x14ac:dyDescent="0.2">
      <c r="A104" s="169" t="str">
        <f>'(E5) Grante'!A61</f>
        <v>Kredi 5</v>
      </c>
      <c r="B104" s="222"/>
      <c r="C104" s="147"/>
      <c r="D104" s="147"/>
    </row>
    <row r="105" spans="1:4" x14ac:dyDescent="0.2">
      <c r="A105" s="169" t="str">
        <f>'(E5) Grante'!A62</f>
        <v>Kredi 6</v>
      </c>
      <c r="B105" s="222"/>
      <c r="C105" s="147"/>
      <c r="D105" s="147"/>
    </row>
    <row r="106" spans="1:4" x14ac:dyDescent="0.2">
      <c r="A106" s="169" t="str">
        <f>'(E5) Grante'!A63</f>
        <v>Kredi 7</v>
      </c>
      <c r="B106" s="222"/>
      <c r="C106" s="147"/>
      <c r="D106" s="147"/>
    </row>
    <row r="107" spans="1:4" x14ac:dyDescent="0.2">
      <c r="A107" s="169" t="str">
        <f>'(E5) Grante'!A64</f>
        <v>Kredi 8</v>
      </c>
      <c r="B107" s="222"/>
      <c r="C107" s="147"/>
      <c r="D107" s="147"/>
    </row>
    <row r="108" spans="1:4" x14ac:dyDescent="0.2">
      <c r="A108" s="169" t="str">
        <f>'(E5) Grante'!A65</f>
        <v>Kredi 9</v>
      </c>
      <c r="B108" s="222"/>
      <c r="C108" s="147"/>
      <c r="D108" s="147"/>
    </row>
    <row r="109" spans="1:4" x14ac:dyDescent="0.2">
      <c r="A109" s="169" t="str">
        <f>'(E5) Grante'!A66</f>
        <v>Kredi 10</v>
      </c>
      <c r="B109" s="222"/>
      <c r="C109" s="147"/>
      <c r="D109" s="147"/>
    </row>
    <row r="110" spans="1:4" x14ac:dyDescent="0.2">
      <c r="A110" s="55" t="str">
        <f>'(E5) Grante'!A67</f>
        <v>Gjithsej kredi</v>
      </c>
      <c r="B110" s="58"/>
      <c r="C110" s="148">
        <f>SUM(C99:C109)</f>
        <v>0</v>
      </c>
      <c r="D110" s="148">
        <f>SUM(D99:D109)</f>
        <v>0</v>
      </c>
    </row>
    <row r="111" spans="1:4" x14ac:dyDescent="0.2">
      <c r="A111" s="789"/>
      <c r="B111" s="789"/>
      <c r="C111" s="789"/>
      <c r="D111" s="790"/>
    </row>
    <row r="112" spans="1:4" s="138" customFormat="1" ht="13.5" thickBot="1" x14ac:dyDescent="0.25">
      <c r="A112" s="794" t="str">
        <f>'(G1) Translator'!A177</f>
        <v>TOTALI I TË ARDHURAVE</v>
      </c>
      <c r="B112" s="795"/>
      <c r="C112" s="149">
        <f>C23+C38+C43+C55+C50+C58+C62+C74+C86+C98+C110</f>
        <v>21671</v>
      </c>
      <c r="D112" s="296">
        <f>D23+D38+D43+D55+D50+D58+D62+D74+D86+D98+D110</f>
        <v>26244</v>
      </c>
    </row>
    <row r="113" spans="1:4" ht="13.5" thickTop="1" x14ac:dyDescent="0.2"/>
    <row r="114" spans="1:4" x14ac:dyDescent="0.2">
      <c r="A114" s="320"/>
    </row>
    <row r="116" spans="1:4" s="121" customFormat="1" x14ac:dyDescent="0.2">
      <c r="A116" s="76"/>
      <c r="B116" s="76"/>
      <c r="C116" s="76"/>
      <c r="D116" s="76"/>
    </row>
    <row r="117" spans="1:4" s="138" customFormat="1" ht="13.5" hidden="1" thickBot="1" x14ac:dyDescent="0.25">
      <c r="A117" s="792" t="s">
        <v>2</v>
      </c>
      <c r="B117" s="793"/>
      <c r="C117" s="255">
        <f>C112+C62</f>
        <v>34706</v>
      </c>
      <c r="D117" s="255">
        <f>D112+D62</f>
        <v>39685</v>
      </c>
    </row>
    <row r="119" spans="1:4" ht="15" x14ac:dyDescent="0.25">
      <c r="A119" s="202"/>
      <c r="B119" s="140"/>
    </row>
    <row r="157" spans="2:2" x14ac:dyDescent="0.2">
      <c r="B157" s="120"/>
    </row>
    <row r="158" spans="2:2" x14ac:dyDescent="0.2">
      <c r="B158" s="120"/>
    </row>
    <row r="159" spans="2:2" x14ac:dyDescent="0.2">
      <c r="B159" s="120"/>
    </row>
    <row r="160" spans="2:2" x14ac:dyDescent="0.2">
      <c r="B160" s="120"/>
    </row>
    <row r="161" spans="2:2" x14ac:dyDescent="0.2">
      <c r="B161" s="120"/>
    </row>
    <row r="162" spans="2:2" x14ac:dyDescent="0.2">
      <c r="B162" s="120"/>
    </row>
  </sheetData>
  <sheetProtection password="C771" sheet="1" objects="1" scenarios="1" selectLockedCells="1"/>
  <mergeCells count="39">
    <mergeCell ref="A26:B26"/>
    <mergeCell ref="A33:B33"/>
    <mergeCell ref="A27:B27"/>
    <mergeCell ref="A51:D51"/>
    <mergeCell ref="A3:D3"/>
    <mergeCell ref="A8:B8"/>
    <mergeCell ref="A9:B9"/>
    <mergeCell ref="A18:B18"/>
    <mergeCell ref="A25:B25"/>
    <mergeCell ref="A23:B23"/>
    <mergeCell ref="A17:B17"/>
    <mergeCell ref="A10:B10"/>
    <mergeCell ref="A11:B11"/>
    <mergeCell ref="A12:B12"/>
    <mergeCell ref="A13:B13"/>
    <mergeCell ref="A14:B14"/>
    <mergeCell ref="A15:B15"/>
    <mergeCell ref="A16:B16"/>
    <mergeCell ref="A24:D24"/>
    <mergeCell ref="A117:B117"/>
    <mergeCell ref="A112:B112"/>
    <mergeCell ref="A60:B60"/>
    <mergeCell ref="A38:B38"/>
    <mergeCell ref="A111:D111"/>
    <mergeCell ref="A99:D99"/>
    <mergeCell ref="A59:D59"/>
    <mergeCell ref="A54:B54"/>
    <mergeCell ref="A87:D87"/>
    <mergeCell ref="A39:D39"/>
    <mergeCell ref="A44:D44"/>
    <mergeCell ref="A75:D75"/>
    <mergeCell ref="A63:D63"/>
    <mergeCell ref="A28:B28"/>
    <mergeCell ref="A29:B29"/>
    <mergeCell ref="A30:B30"/>
    <mergeCell ref="A56:D56"/>
    <mergeCell ref="A57:B57"/>
    <mergeCell ref="A32:B32"/>
    <mergeCell ref="A31:B31"/>
  </mergeCells>
  <pageMargins left="0.78740157480314965" right="0.70866141732283472" top="0.84562499999999996" bottom="0.78740157480314965" header="0.43307086614173229" footer="0.31496062992125984"/>
  <pageSetup paperSize="9" fitToHeight="0" orientation="portrait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Business&amp;R1</oddFooter>
  </headerFooter>
  <rowBreaks count="1" manualBreakCount="1">
    <brk id="196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5"/>
  </sheetPr>
  <dimension ref="A1:G142"/>
  <sheetViews>
    <sheetView showGridLines="0" zoomScaleNormal="100" workbookViewId="0">
      <selection activeCell="A9" sqref="A9"/>
    </sheetView>
  </sheetViews>
  <sheetFormatPr baseColWidth="10" defaultColWidth="9.140625" defaultRowHeight="12.75" outlineLevelRow="1" x14ac:dyDescent="0.2"/>
  <cols>
    <col min="1" max="1" width="3.5703125" style="5" customWidth="1"/>
    <col min="2" max="2" width="45.140625" style="5" customWidth="1"/>
    <col min="3" max="3" width="13.7109375" style="5" customWidth="1"/>
    <col min="4" max="5" width="13.7109375" style="107" customWidth="1"/>
    <col min="6" max="16384" width="9.140625" style="5"/>
  </cols>
  <sheetData>
    <row r="1" spans="1:7" s="114" customFormat="1" x14ac:dyDescent="0.2">
      <c r="A1" s="649" t="str">
        <f>'(G1) Translator'!A323</f>
        <v xml:space="preserve">E verdhë = plotësohet nga Departamenti i Financës </v>
      </c>
      <c r="B1" s="650"/>
      <c r="C1" s="650"/>
      <c r="D1" s="650"/>
      <c r="E1" s="651"/>
    </row>
    <row r="2" spans="1:7" s="273" customFormat="1" x14ac:dyDescent="0.2">
      <c r="D2" s="107"/>
      <c r="E2" s="107"/>
    </row>
    <row r="3" spans="1:7" ht="21" x14ac:dyDescent="0.35">
      <c r="A3" s="769" t="str">
        <f>'(G1) Translator'!A16</f>
        <v>(D1) TAVANET</v>
      </c>
      <c r="B3" s="770"/>
      <c r="C3" s="770"/>
      <c r="D3" s="770"/>
      <c r="E3" s="771"/>
    </row>
    <row r="4" spans="1:7" s="1" customFormat="1" x14ac:dyDescent="0.2">
      <c r="A4" s="191"/>
      <c r="F4" s="191"/>
    </row>
    <row r="5" spans="1:7" s="626" customFormat="1" ht="25.5" customHeight="1" x14ac:dyDescent="0.25">
      <c r="A5" s="624"/>
      <c r="B5" s="624"/>
      <c r="C5" s="625">
        <f>'(B1)Informacion i përgjithshëm '!$B7</f>
        <v>2013</v>
      </c>
      <c r="D5" s="625">
        <f>'(B1)Informacion i përgjithshëm '!$B8</f>
        <v>2014</v>
      </c>
      <c r="E5" s="625">
        <f>'(B1)Informacion i përgjithshëm '!$B9</f>
        <v>2015</v>
      </c>
      <c r="G5" s="626" t="s">
        <v>32</v>
      </c>
    </row>
    <row r="6" spans="1:7" x14ac:dyDescent="0.2">
      <c r="A6" s="176" t="s">
        <v>44</v>
      </c>
      <c r="B6" s="177" t="str">
        <f>'(B3) Struktura Organizative'!C6</f>
        <v>Administrata</v>
      </c>
      <c r="C6" s="172"/>
      <c r="D6" s="172"/>
      <c r="E6" s="172"/>
    </row>
    <row r="7" spans="1:7" ht="12" customHeight="1" x14ac:dyDescent="0.2">
      <c r="A7" s="172"/>
      <c r="B7" s="33" t="str">
        <f>'(G1) Translator'!A178</f>
        <v>Tavani i pagave dhe sigurimeve shoqërore</v>
      </c>
      <c r="C7" s="173">
        <v>7375</v>
      </c>
      <c r="D7" s="173">
        <v>7670</v>
      </c>
      <c r="E7" s="173">
        <v>7976</v>
      </c>
    </row>
    <row r="8" spans="1:7" ht="12" customHeight="1" x14ac:dyDescent="0.2">
      <c r="A8" s="172"/>
      <c r="B8" s="33" t="str">
        <f>'(G1) Translator'!A179</f>
        <v>Tavani i shpenzimeve të tjera korrente(përjashto pagat dhe sig. shoq.)</v>
      </c>
      <c r="C8" s="174">
        <v>4185</v>
      </c>
      <c r="D8" s="174">
        <v>4340</v>
      </c>
      <c r="E8" s="174">
        <v>4501</v>
      </c>
    </row>
    <row r="9" spans="1:7" ht="12" customHeight="1" thickBot="1" x14ac:dyDescent="0.25">
      <c r="A9" s="172"/>
      <c r="B9" s="33" t="str">
        <f>'(G1) Translator'!A180</f>
        <v>Niveli minimal i shpenzimeve kapitale</v>
      </c>
      <c r="C9" s="183">
        <f>C10-C7-C8</f>
        <v>2192</v>
      </c>
      <c r="D9" s="183">
        <f>D10-D7-D8</f>
        <v>1866</v>
      </c>
      <c r="E9" s="183">
        <f>E10-E7-E8</f>
        <v>2053</v>
      </c>
    </row>
    <row r="10" spans="1:7" ht="12" customHeight="1" thickBot="1" x14ac:dyDescent="0.25">
      <c r="A10" s="172"/>
      <c r="B10" s="178" t="str">
        <f>'(G1) Translator'!A181</f>
        <v>Përmbledhje e tavaneve</v>
      </c>
      <c r="C10" s="182">
        <v>13752</v>
      </c>
      <c r="D10" s="182">
        <v>13876</v>
      </c>
      <c r="E10" s="182">
        <v>14530</v>
      </c>
    </row>
    <row r="11" spans="1:7" ht="12" customHeight="1" thickTop="1" x14ac:dyDescent="0.2">
      <c r="A11" s="176" t="s">
        <v>45</v>
      </c>
      <c r="B11" s="181" t="str">
        <f>'(B3) Struktura Organizative'!C7</f>
        <v>Pastrimi dhe gjelbrimi</v>
      </c>
      <c r="C11" s="179"/>
      <c r="D11" s="179"/>
      <c r="E11" s="179"/>
    </row>
    <row r="12" spans="1:7" ht="12" customHeight="1" x14ac:dyDescent="0.2">
      <c r="A12" s="172"/>
      <c r="B12" s="33" t="str">
        <f>B$7</f>
        <v>Tavani i pagave dhe sigurimeve shoqërore</v>
      </c>
      <c r="C12" s="173"/>
      <c r="D12" s="173"/>
      <c r="E12" s="173"/>
    </row>
    <row r="13" spans="1:7" ht="12" customHeight="1" x14ac:dyDescent="0.2">
      <c r="A13" s="172"/>
      <c r="B13" s="33" t="str">
        <f>B$8</f>
        <v>Tavani i shpenzimeve të tjera korrente(përjashto pagat dhe sig. shoq.)</v>
      </c>
      <c r="C13" s="174"/>
      <c r="D13" s="174"/>
      <c r="E13" s="174"/>
    </row>
    <row r="14" spans="1:7" ht="12" customHeight="1" thickBot="1" x14ac:dyDescent="0.25">
      <c r="A14" s="172"/>
      <c r="B14" s="33" t="str">
        <f>B$9</f>
        <v>Niveli minimal i shpenzimeve kapitale</v>
      </c>
      <c r="C14" s="183">
        <f>C15-C12-C13</f>
        <v>0</v>
      </c>
      <c r="D14" s="183">
        <f>D15-D12-D13</f>
        <v>0</v>
      </c>
      <c r="E14" s="183">
        <f>E15-E12-E13</f>
        <v>0</v>
      </c>
    </row>
    <row r="15" spans="1:7" ht="12" customHeight="1" thickBot="1" x14ac:dyDescent="0.25">
      <c r="A15" s="172"/>
      <c r="B15" s="178" t="str">
        <f>B$10</f>
        <v>Përmbledhje e tavaneve</v>
      </c>
      <c r="C15" s="182"/>
      <c r="D15" s="182"/>
      <c r="E15" s="182"/>
    </row>
    <row r="16" spans="1:7" ht="12" customHeight="1" thickTop="1" x14ac:dyDescent="0.2">
      <c r="A16" s="180" t="s">
        <v>46</v>
      </c>
      <c r="B16" s="177" t="str">
        <f>'(B3) Struktura Organizative'!C8</f>
        <v>Ujësjellës Kanalizime</v>
      </c>
      <c r="C16" s="179"/>
      <c r="D16" s="179"/>
      <c r="E16" s="179"/>
    </row>
    <row r="17" spans="1:5" ht="12" customHeight="1" x14ac:dyDescent="0.2">
      <c r="A17" s="172"/>
      <c r="B17" s="33" t="str">
        <f>B$7</f>
        <v>Tavani i pagave dhe sigurimeve shoqërore</v>
      </c>
      <c r="C17" s="173">
        <v>2211</v>
      </c>
      <c r="D17" s="173">
        <v>2303</v>
      </c>
      <c r="E17" s="173">
        <v>2395</v>
      </c>
    </row>
    <row r="18" spans="1:5" ht="12" customHeight="1" x14ac:dyDescent="0.2">
      <c r="A18" s="172"/>
      <c r="B18" s="33" t="str">
        <f>B$8</f>
        <v>Tavani i shpenzimeve të tjera korrente(përjashto pagat dhe sig. shoq.)</v>
      </c>
      <c r="C18" s="174">
        <v>1900</v>
      </c>
      <c r="D18" s="174">
        <v>1978</v>
      </c>
      <c r="E18" s="174">
        <v>2058</v>
      </c>
    </row>
    <row r="19" spans="1:5" ht="12" customHeight="1" thickBot="1" x14ac:dyDescent="0.25">
      <c r="A19" s="172"/>
      <c r="B19" s="33" t="str">
        <f>B$9</f>
        <v>Niveli minimal i shpenzimeve kapitale</v>
      </c>
      <c r="C19" s="183">
        <f>C20-C17-C18</f>
        <v>0</v>
      </c>
      <c r="D19" s="183">
        <f>D20-D17-D18</f>
        <v>0</v>
      </c>
      <c r="E19" s="183">
        <f>E20-E17-E18</f>
        <v>0</v>
      </c>
    </row>
    <row r="20" spans="1:5" ht="12" customHeight="1" thickBot="1" x14ac:dyDescent="0.25">
      <c r="A20" s="172"/>
      <c r="B20" s="178" t="str">
        <f>B$10</f>
        <v>Përmbledhje e tavaneve</v>
      </c>
      <c r="C20" s="182">
        <v>4111</v>
      </c>
      <c r="D20" s="182">
        <v>4281</v>
      </c>
      <c r="E20" s="182">
        <v>4453</v>
      </c>
    </row>
    <row r="21" spans="1:5" ht="12" customHeight="1" thickTop="1" x14ac:dyDescent="0.2">
      <c r="A21" s="180" t="s">
        <v>47</v>
      </c>
      <c r="B21" s="177" t="str">
        <f>'(B3) Struktura Organizative'!C9</f>
        <v xml:space="preserve">Mirëmbajtja e rrugëve </v>
      </c>
      <c r="D21" s="5"/>
      <c r="E21" s="5"/>
    </row>
    <row r="22" spans="1:5" ht="12" customHeight="1" x14ac:dyDescent="0.2">
      <c r="A22" s="180"/>
      <c r="B22" s="33" t="str">
        <f>B$7</f>
        <v>Tavani i pagave dhe sigurimeve shoqërore</v>
      </c>
      <c r="C22" s="173">
        <v>494</v>
      </c>
      <c r="D22" s="173">
        <v>514</v>
      </c>
      <c r="E22" s="173">
        <v>534</v>
      </c>
    </row>
    <row r="23" spans="1:5" ht="12" customHeight="1" x14ac:dyDescent="0.2">
      <c r="A23" s="180"/>
      <c r="B23" s="33" t="str">
        <f>B$8</f>
        <v>Tavani i shpenzimeve të tjera korrente(përjashto pagat dhe sig. shoq.)</v>
      </c>
      <c r="C23" s="174">
        <v>1030</v>
      </c>
      <c r="D23" s="174">
        <v>1071</v>
      </c>
      <c r="E23" s="174">
        <v>1114</v>
      </c>
    </row>
    <row r="24" spans="1:5" ht="12" customHeight="1" thickBot="1" x14ac:dyDescent="0.25">
      <c r="A24" s="180"/>
      <c r="B24" s="33" t="str">
        <f>B$9</f>
        <v>Niveli minimal i shpenzimeve kapitale</v>
      </c>
      <c r="C24" s="183">
        <f>C25-C22-C23</f>
        <v>400</v>
      </c>
      <c r="D24" s="183">
        <f>D25-D22-D23</f>
        <v>0</v>
      </c>
      <c r="E24" s="183">
        <f>E25-E22-E23</f>
        <v>0</v>
      </c>
    </row>
    <row r="25" spans="1:5" ht="12" customHeight="1" thickBot="1" x14ac:dyDescent="0.25">
      <c r="A25" s="180"/>
      <c r="B25" s="178" t="str">
        <f>B$10</f>
        <v>Përmbledhje e tavaneve</v>
      </c>
      <c r="C25" s="182">
        <v>1924</v>
      </c>
      <c r="D25" s="182">
        <v>1585</v>
      </c>
      <c r="E25" s="182">
        <v>1648</v>
      </c>
    </row>
    <row r="26" spans="1:5" ht="12" customHeight="1" thickTop="1" x14ac:dyDescent="0.2">
      <c r="A26" s="180" t="s">
        <v>48</v>
      </c>
      <c r="B26" s="177" t="str">
        <f>'(B3) Struktura Organizative'!C10</f>
        <v>Transporti publik</v>
      </c>
      <c r="D26" s="5"/>
      <c r="E26" s="5"/>
    </row>
    <row r="27" spans="1:5" ht="12" customHeight="1" x14ac:dyDescent="0.2">
      <c r="A27" s="180"/>
      <c r="B27" s="33" t="str">
        <f>B$7</f>
        <v>Tavani i pagave dhe sigurimeve shoqërore</v>
      </c>
      <c r="C27" s="173"/>
      <c r="D27" s="173"/>
      <c r="E27" s="173"/>
    </row>
    <row r="28" spans="1:5" ht="12" customHeight="1" x14ac:dyDescent="0.2">
      <c r="A28" s="180"/>
      <c r="B28" s="33" t="str">
        <f>B$8</f>
        <v>Tavani i shpenzimeve të tjera korrente(përjashto pagat dhe sig. shoq.)</v>
      </c>
      <c r="C28" s="174"/>
      <c r="D28" s="174"/>
      <c r="E28" s="174"/>
    </row>
    <row r="29" spans="1:5" ht="12" customHeight="1" thickBot="1" x14ac:dyDescent="0.25">
      <c r="A29" s="180"/>
      <c r="B29" s="33" t="str">
        <f>B$9</f>
        <v>Niveli minimal i shpenzimeve kapitale</v>
      </c>
      <c r="C29" s="183">
        <f>C30-C27-C28</f>
        <v>0</v>
      </c>
      <c r="D29" s="183">
        <f>D30-D27-D28</f>
        <v>0</v>
      </c>
      <c r="E29" s="183">
        <f>E30-E27-E28</f>
        <v>0</v>
      </c>
    </row>
    <row r="30" spans="1:5" ht="12" customHeight="1" thickBot="1" x14ac:dyDescent="0.25">
      <c r="A30" s="180"/>
      <c r="B30" s="178" t="str">
        <f>B$10</f>
        <v>Përmbledhje e tavaneve</v>
      </c>
      <c r="C30" s="182"/>
      <c r="D30" s="182"/>
      <c r="E30" s="182"/>
    </row>
    <row r="31" spans="1:5" ht="12" customHeight="1" thickTop="1" x14ac:dyDescent="0.2">
      <c r="A31" s="180" t="s">
        <v>49</v>
      </c>
      <c r="B31" s="177" t="str">
        <f>'(B3) Struktura Organizative'!C11</f>
        <v>Zhvillimi i turizmit</v>
      </c>
    </row>
    <row r="32" spans="1:5" ht="12" customHeight="1" x14ac:dyDescent="0.2">
      <c r="A32" s="180"/>
      <c r="B32" s="33" t="str">
        <f>B$7</f>
        <v>Tavani i pagave dhe sigurimeve shoqërore</v>
      </c>
      <c r="C32" s="173"/>
      <c r="D32" s="173"/>
      <c r="E32" s="173"/>
    </row>
    <row r="33" spans="1:5" ht="12" customHeight="1" x14ac:dyDescent="0.2">
      <c r="A33" s="180"/>
      <c r="B33" s="33" t="str">
        <f>B$8</f>
        <v>Tavani i shpenzimeve të tjera korrente(përjashto pagat dhe sig. shoq.)</v>
      </c>
      <c r="C33" s="174"/>
      <c r="D33" s="174"/>
      <c r="E33" s="174"/>
    </row>
    <row r="34" spans="1:5" ht="12" customHeight="1" thickBot="1" x14ac:dyDescent="0.25">
      <c r="A34" s="180"/>
      <c r="B34" s="33" t="str">
        <f>B$9</f>
        <v>Niveli minimal i shpenzimeve kapitale</v>
      </c>
      <c r="C34" s="183">
        <f>C35-C32-C33</f>
        <v>0</v>
      </c>
      <c r="D34" s="183">
        <f>D35-D32-D33</f>
        <v>0</v>
      </c>
      <c r="E34" s="183">
        <f>E35-E32-E33</f>
        <v>0</v>
      </c>
    </row>
    <row r="35" spans="1:5" ht="12" customHeight="1" thickBot="1" x14ac:dyDescent="0.25">
      <c r="A35" s="180"/>
      <c r="B35" s="178" t="str">
        <f>B$10</f>
        <v>Përmbledhje e tavaneve</v>
      </c>
      <c r="C35" s="182"/>
      <c r="D35" s="182"/>
      <c r="E35" s="182"/>
    </row>
    <row r="36" spans="1:5" ht="12" customHeight="1" thickTop="1" x14ac:dyDescent="0.2">
      <c r="A36" s="180" t="s">
        <v>50</v>
      </c>
      <c r="B36" s="177" t="str">
        <f>'(B3) Struktura Organizative'!C12</f>
        <v xml:space="preserve">Planifikimi urban </v>
      </c>
    </row>
    <row r="37" spans="1:5" ht="12" customHeight="1" x14ac:dyDescent="0.2">
      <c r="A37" s="180"/>
      <c r="B37" s="33" t="str">
        <f>B$7</f>
        <v>Tavani i pagave dhe sigurimeve shoqërore</v>
      </c>
      <c r="C37" s="173"/>
      <c r="D37" s="174"/>
      <c r="E37" s="174"/>
    </row>
    <row r="38" spans="1:5" ht="12" customHeight="1" x14ac:dyDescent="0.2">
      <c r="A38" s="180"/>
      <c r="B38" s="33" t="str">
        <f>B$8</f>
        <v>Tavani i shpenzimeve të tjera korrente(përjashto pagat dhe sig. shoq.)</v>
      </c>
      <c r="C38" s="174"/>
      <c r="D38" s="174"/>
      <c r="E38" s="174"/>
    </row>
    <row r="39" spans="1:5" ht="12" customHeight="1" thickBot="1" x14ac:dyDescent="0.25">
      <c r="A39" s="180"/>
      <c r="B39" s="33" t="str">
        <f>B$9</f>
        <v>Niveli minimal i shpenzimeve kapitale</v>
      </c>
      <c r="C39" s="183">
        <f>C40-C37-C38</f>
        <v>0</v>
      </c>
      <c r="D39" s="183">
        <f>D40-D37-D38</f>
        <v>0</v>
      </c>
      <c r="E39" s="183">
        <f>E40-E37-E38</f>
        <v>0</v>
      </c>
    </row>
    <row r="40" spans="1:5" ht="12" customHeight="1" thickBot="1" x14ac:dyDescent="0.25">
      <c r="A40" s="180"/>
      <c r="B40" s="178" t="str">
        <f>B$10</f>
        <v>Përmbledhje e tavaneve</v>
      </c>
      <c r="C40" s="182"/>
      <c r="D40" s="182"/>
      <c r="E40" s="182"/>
    </row>
    <row r="41" spans="1:5" ht="12" customHeight="1" thickTop="1" x14ac:dyDescent="0.2">
      <c r="A41" s="180" t="s">
        <v>51</v>
      </c>
      <c r="B41" s="177" t="str">
        <f>'(B3) Struktura Organizative'!C13</f>
        <v>Ndriçimi publik</v>
      </c>
    </row>
    <row r="42" spans="1:5" ht="12" customHeight="1" x14ac:dyDescent="0.2">
      <c r="A42" s="180"/>
      <c r="B42" s="33" t="str">
        <f>B$7</f>
        <v>Tavani i pagave dhe sigurimeve shoqërore</v>
      </c>
      <c r="C42" s="173"/>
      <c r="D42" s="174"/>
      <c r="E42" s="174"/>
    </row>
    <row r="43" spans="1:5" ht="12" customHeight="1" x14ac:dyDescent="0.2">
      <c r="A43" s="180"/>
      <c r="B43" s="33" t="str">
        <f>B$8</f>
        <v>Tavani i shpenzimeve të tjera korrente(përjashto pagat dhe sig. shoq.)</v>
      </c>
      <c r="C43" s="174"/>
      <c r="D43" s="174"/>
      <c r="E43" s="174"/>
    </row>
    <row r="44" spans="1:5" ht="12" customHeight="1" thickBot="1" x14ac:dyDescent="0.25">
      <c r="A44" s="180"/>
      <c r="B44" s="33" t="str">
        <f>B$9</f>
        <v>Niveli minimal i shpenzimeve kapitale</v>
      </c>
      <c r="C44" s="183">
        <f>C45-C42-C43</f>
        <v>0</v>
      </c>
      <c r="D44" s="183">
        <f>D45-D42-D43</f>
        <v>0</v>
      </c>
      <c r="E44" s="183">
        <f>E45-E42-E43</f>
        <v>0</v>
      </c>
    </row>
    <row r="45" spans="1:5" ht="12" customHeight="1" thickBot="1" x14ac:dyDescent="0.25">
      <c r="A45" s="180"/>
      <c r="B45" s="178" t="str">
        <f>B$10</f>
        <v>Përmbledhje e tavaneve</v>
      </c>
      <c r="C45" s="182"/>
      <c r="D45" s="182"/>
      <c r="E45" s="182"/>
    </row>
    <row r="46" spans="1:5" ht="12" customHeight="1" thickTop="1" x14ac:dyDescent="0.2">
      <c r="A46" s="180" t="s">
        <v>52</v>
      </c>
      <c r="B46" s="177" t="str">
        <f>'(B3) Struktura Organizative'!C14</f>
        <v>Zhvillimi ekonomik</v>
      </c>
    </row>
    <row r="47" spans="1:5" ht="12" customHeight="1" x14ac:dyDescent="0.2">
      <c r="A47" s="180"/>
      <c r="B47" s="33" t="str">
        <f>B$7</f>
        <v>Tavani i pagave dhe sigurimeve shoqërore</v>
      </c>
      <c r="C47" s="173"/>
      <c r="D47" s="174"/>
      <c r="E47" s="174"/>
    </row>
    <row r="48" spans="1:5" ht="12" customHeight="1" x14ac:dyDescent="0.2">
      <c r="A48" s="180"/>
      <c r="B48" s="33" t="str">
        <f>B$8</f>
        <v>Tavani i shpenzimeve të tjera korrente(përjashto pagat dhe sig. shoq.)</v>
      </c>
      <c r="C48" s="174"/>
      <c r="D48" s="174"/>
      <c r="E48" s="174"/>
    </row>
    <row r="49" spans="1:5" ht="12" customHeight="1" thickBot="1" x14ac:dyDescent="0.25">
      <c r="A49" s="180"/>
      <c r="B49" s="33" t="str">
        <f>B$9</f>
        <v>Niveli minimal i shpenzimeve kapitale</v>
      </c>
      <c r="C49" s="183">
        <f>C50-C47-C48</f>
        <v>0</v>
      </c>
      <c r="D49" s="183">
        <f>D50-D47-D48</f>
        <v>0</v>
      </c>
      <c r="E49" s="183">
        <f>E50-E47-E48</f>
        <v>0</v>
      </c>
    </row>
    <row r="50" spans="1:5" ht="12" customHeight="1" thickBot="1" x14ac:dyDescent="0.25">
      <c r="A50" s="180"/>
      <c r="B50" s="178" t="str">
        <f>B$10</f>
        <v>Përmbledhje e tavaneve</v>
      </c>
      <c r="C50" s="182"/>
      <c r="D50" s="182"/>
      <c r="E50" s="182"/>
    </row>
    <row r="51" spans="1:5" ht="12" customHeight="1" thickTop="1" x14ac:dyDescent="0.2">
      <c r="A51" s="180" t="s">
        <v>53</v>
      </c>
      <c r="B51" s="177" t="str">
        <f>'(B3) Struktura Organizative'!C15</f>
        <v>Shërbimi pyjor</v>
      </c>
    </row>
    <row r="52" spans="1:5" ht="12" customHeight="1" x14ac:dyDescent="0.2">
      <c r="A52" s="180"/>
      <c r="B52" s="33" t="str">
        <f>B$7</f>
        <v>Tavani i pagave dhe sigurimeve shoqërore</v>
      </c>
      <c r="C52" s="174">
        <v>494</v>
      </c>
      <c r="D52" s="174">
        <v>514</v>
      </c>
      <c r="E52" s="174">
        <v>535</v>
      </c>
    </row>
    <row r="53" spans="1:5" ht="12" customHeight="1" x14ac:dyDescent="0.2">
      <c r="A53" s="180"/>
      <c r="B53" s="33" t="str">
        <f>B$8</f>
        <v>Tavani i shpenzimeve të tjera korrente(përjashto pagat dhe sig. shoq.)</v>
      </c>
      <c r="C53" s="174"/>
      <c r="D53" s="174"/>
      <c r="E53" s="174"/>
    </row>
    <row r="54" spans="1:5" ht="12" customHeight="1" thickBot="1" x14ac:dyDescent="0.25">
      <c r="A54" s="180"/>
      <c r="B54" s="33" t="str">
        <f>B$9</f>
        <v>Niveli minimal i shpenzimeve kapitale</v>
      </c>
      <c r="C54" s="183">
        <f>C55-C52-C53</f>
        <v>0</v>
      </c>
      <c r="D54" s="183">
        <f>D55-D52-D53</f>
        <v>0</v>
      </c>
      <c r="E54" s="183">
        <f>E55-E52-E53</f>
        <v>0</v>
      </c>
    </row>
    <row r="55" spans="1:5" ht="12" customHeight="1" thickBot="1" x14ac:dyDescent="0.25">
      <c r="A55" s="180"/>
      <c r="B55" s="178" t="str">
        <f>B$10</f>
        <v>Përmbledhje e tavaneve</v>
      </c>
      <c r="C55" s="182">
        <v>494</v>
      </c>
      <c r="D55" s="182">
        <v>514</v>
      </c>
      <c r="E55" s="182">
        <v>535</v>
      </c>
    </row>
    <row r="56" spans="1:5" ht="12" customHeight="1" thickTop="1" x14ac:dyDescent="0.2">
      <c r="A56" s="180" t="s">
        <v>54</v>
      </c>
      <c r="B56" s="177" t="str">
        <f>'(B3) Struktura Organizative'!C16</f>
        <v>Ambjenti</v>
      </c>
    </row>
    <row r="57" spans="1:5" ht="12" customHeight="1" x14ac:dyDescent="0.2">
      <c r="A57" s="180"/>
      <c r="B57" s="33" t="str">
        <f>B$7</f>
        <v>Tavani i pagave dhe sigurimeve shoqërore</v>
      </c>
      <c r="C57" s="174">
        <v>900</v>
      </c>
      <c r="D57" s="174">
        <v>936</v>
      </c>
      <c r="E57" s="174">
        <v>974</v>
      </c>
    </row>
    <row r="58" spans="1:5" ht="12" customHeight="1" x14ac:dyDescent="0.2">
      <c r="A58" s="180"/>
      <c r="B58" s="33" t="str">
        <f>B$8</f>
        <v>Tavani i shpenzimeve të tjera korrente(përjashto pagat dhe sig. shoq.)</v>
      </c>
      <c r="C58" s="174"/>
      <c r="D58" s="174"/>
      <c r="E58" s="174"/>
    </row>
    <row r="59" spans="1:5" ht="12" customHeight="1" thickBot="1" x14ac:dyDescent="0.25">
      <c r="A59" s="180"/>
      <c r="B59" s="33" t="str">
        <f>B$9</f>
        <v>Niveli minimal i shpenzimeve kapitale</v>
      </c>
      <c r="C59" s="183">
        <f>C60-C57-C58</f>
        <v>0</v>
      </c>
      <c r="D59" s="183">
        <f>D60-D57-D58</f>
        <v>0</v>
      </c>
      <c r="E59" s="183">
        <f>E60-E57-E58</f>
        <v>0</v>
      </c>
    </row>
    <row r="60" spans="1:5" ht="12" customHeight="1" x14ac:dyDescent="0.2">
      <c r="A60" s="180"/>
      <c r="B60" s="735" t="str">
        <f>B$10</f>
        <v>Përmbledhje e tavaneve</v>
      </c>
      <c r="C60" s="736">
        <v>900</v>
      </c>
      <c r="D60" s="736">
        <v>936</v>
      </c>
      <c r="E60" s="736">
        <v>974</v>
      </c>
    </row>
    <row r="61" spans="1:5" ht="12" customHeight="1" x14ac:dyDescent="0.2">
      <c r="A61" s="180" t="s">
        <v>55</v>
      </c>
      <c r="B61" s="177" t="str">
        <f>'(B3) Struktura Organizative'!C17</f>
        <v>Sporti</v>
      </c>
      <c r="C61" s="737"/>
      <c r="D61" s="738"/>
      <c r="E61" s="739"/>
    </row>
    <row r="62" spans="1:5" ht="12" customHeight="1" x14ac:dyDescent="0.2">
      <c r="A62" s="180"/>
      <c r="B62" s="33" t="str">
        <f>B$7</f>
        <v>Tavani i pagave dhe sigurimeve shoqërore</v>
      </c>
      <c r="C62" s="174"/>
      <c r="D62" s="174"/>
      <c r="E62" s="174"/>
    </row>
    <row r="63" spans="1:5" ht="12" customHeight="1" x14ac:dyDescent="0.2">
      <c r="A63" s="180"/>
      <c r="B63" s="33" t="str">
        <f>B$8</f>
        <v>Tavani i shpenzimeve të tjera korrente(përjashto pagat dhe sig. shoq.)</v>
      </c>
      <c r="C63" s="174"/>
      <c r="D63" s="174"/>
      <c r="E63" s="174"/>
    </row>
    <row r="64" spans="1:5" ht="12" customHeight="1" thickBot="1" x14ac:dyDescent="0.25">
      <c r="A64" s="180"/>
      <c r="B64" s="33" t="str">
        <f>B$9</f>
        <v>Niveli minimal i shpenzimeve kapitale</v>
      </c>
      <c r="C64" s="183">
        <f>C65-C62-C63</f>
        <v>0</v>
      </c>
      <c r="D64" s="183">
        <f>D65-D62-D63</f>
        <v>0</v>
      </c>
      <c r="E64" s="183">
        <f>E65-E62-E63</f>
        <v>0</v>
      </c>
    </row>
    <row r="65" spans="1:5" ht="12" customHeight="1" thickBot="1" x14ac:dyDescent="0.25">
      <c r="A65" s="180"/>
      <c r="B65" s="178" t="str">
        <f>B$10</f>
        <v>Përmbledhje e tavaneve</v>
      </c>
      <c r="C65" s="182"/>
      <c r="D65" s="182"/>
      <c r="E65" s="182"/>
    </row>
    <row r="66" spans="1:5" ht="12" customHeight="1" thickTop="1" x14ac:dyDescent="0.2">
      <c r="A66" s="180" t="s">
        <v>56</v>
      </c>
      <c r="B66" s="177" t="str">
        <f>'(B3) Struktura Organizative'!C18</f>
        <v>Programe kulturore</v>
      </c>
    </row>
    <row r="67" spans="1:5" ht="12" customHeight="1" x14ac:dyDescent="0.2">
      <c r="A67" s="180"/>
      <c r="B67" s="33" t="str">
        <f>B$7</f>
        <v>Tavani i pagave dhe sigurimeve shoqërore</v>
      </c>
      <c r="C67" s="174"/>
      <c r="D67" s="174"/>
      <c r="E67" s="174"/>
    </row>
    <row r="68" spans="1:5" ht="12" customHeight="1" x14ac:dyDescent="0.2">
      <c r="A68" s="180"/>
      <c r="B68" s="33" t="str">
        <f>B$8</f>
        <v>Tavani i shpenzimeve të tjera korrente(përjashto pagat dhe sig. shoq.)</v>
      </c>
      <c r="C68" s="174"/>
      <c r="D68" s="174"/>
      <c r="E68" s="174"/>
    </row>
    <row r="69" spans="1:5" ht="12" customHeight="1" thickBot="1" x14ac:dyDescent="0.25">
      <c r="A69" s="180"/>
      <c r="B69" s="33" t="str">
        <f>B$9</f>
        <v>Niveli minimal i shpenzimeve kapitale</v>
      </c>
      <c r="C69" s="183">
        <f>C70-C67-C68</f>
        <v>0</v>
      </c>
      <c r="D69" s="183">
        <f>D70-D67-D68</f>
        <v>0</v>
      </c>
      <c r="E69" s="183">
        <f>E70-E67-E68</f>
        <v>0</v>
      </c>
    </row>
    <row r="70" spans="1:5" ht="12" customHeight="1" thickBot="1" x14ac:dyDescent="0.25">
      <c r="A70" s="180"/>
      <c r="B70" s="178" t="str">
        <f>B$10</f>
        <v>Përmbledhje e tavaneve</v>
      </c>
      <c r="C70" s="182"/>
      <c r="D70" s="182"/>
      <c r="E70" s="182"/>
    </row>
    <row r="71" spans="1:5" ht="12" customHeight="1" thickTop="1" x14ac:dyDescent="0.2">
      <c r="A71" s="180" t="s">
        <v>57</v>
      </c>
      <c r="B71" s="177" t="str">
        <f>'(B3) Struktura Organizative'!C19</f>
        <v>Kujdesi social</v>
      </c>
    </row>
    <row r="72" spans="1:5" ht="12" customHeight="1" x14ac:dyDescent="0.2">
      <c r="A72" s="180"/>
      <c r="B72" s="33" t="str">
        <f>B$7</f>
        <v>Tavani i pagave dhe sigurimeve shoqërore</v>
      </c>
      <c r="C72" s="174">
        <v>654</v>
      </c>
      <c r="D72" s="174">
        <v>680</v>
      </c>
      <c r="E72" s="174">
        <v>707</v>
      </c>
    </row>
    <row r="73" spans="1:5" ht="12" customHeight="1" x14ac:dyDescent="0.2">
      <c r="A73" s="180"/>
      <c r="B73" s="33" t="str">
        <f>B$8</f>
        <v>Tavani i shpenzimeve të tjera korrente(përjashto pagat dhe sig. shoq.)</v>
      </c>
      <c r="C73" s="174"/>
      <c r="D73" s="174"/>
      <c r="E73" s="174"/>
    </row>
    <row r="74" spans="1:5" ht="12" customHeight="1" thickBot="1" x14ac:dyDescent="0.25">
      <c r="A74" s="180"/>
      <c r="B74" s="33" t="str">
        <f>B$9</f>
        <v>Niveli minimal i shpenzimeve kapitale</v>
      </c>
      <c r="C74" s="183">
        <f>C75-C72-C73</f>
        <v>0</v>
      </c>
      <c r="D74" s="183">
        <f>D75-D72-D73</f>
        <v>0</v>
      </c>
      <c r="E74" s="183">
        <f>E75-E72-E73</f>
        <v>0</v>
      </c>
    </row>
    <row r="75" spans="1:5" ht="12" customHeight="1" thickBot="1" x14ac:dyDescent="0.25">
      <c r="A75" s="180"/>
      <c r="B75" s="178" t="str">
        <f>B$10</f>
        <v>Përmbledhje e tavaneve</v>
      </c>
      <c r="C75" s="182">
        <v>654</v>
      </c>
      <c r="D75" s="182">
        <v>680</v>
      </c>
      <c r="E75" s="182">
        <v>707</v>
      </c>
    </row>
    <row r="76" spans="1:5" ht="12" customHeight="1" thickTop="1" x14ac:dyDescent="0.2">
      <c r="A76" s="180" t="s">
        <v>58</v>
      </c>
      <c r="B76" s="177" t="str">
        <f>'(B3) Struktura Organizative'!C20</f>
        <v>Arsimi</v>
      </c>
    </row>
    <row r="77" spans="1:5" ht="12" customHeight="1" x14ac:dyDescent="0.2">
      <c r="A77" s="180"/>
      <c r="B77" s="33" t="str">
        <f>B$7</f>
        <v>Tavani i pagave dhe sigurimeve shoqërore</v>
      </c>
      <c r="C77" s="174">
        <v>598</v>
      </c>
      <c r="D77" s="174">
        <v>622</v>
      </c>
      <c r="E77" s="174">
        <v>647</v>
      </c>
    </row>
    <row r="78" spans="1:5" ht="12" customHeight="1" x14ac:dyDescent="0.2">
      <c r="A78" s="180"/>
      <c r="B78" s="33" t="str">
        <f>B$8</f>
        <v>Tavani i shpenzimeve të tjera korrente(përjashto pagat dhe sig. shoq.)</v>
      </c>
      <c r="C78" s="174">
        <v>500</v>
      </c>
      <c r="D78" s="174">
        <v>520</v>
      </c>
      <c r="E78" s="174">
        <v>541</v>
      </c>
    </row>
    <row r="79" spans="1:5" ht="12" customHeight="1" thickBot="1" x14ac:dyDescent="0.25">
      <c r="A79" s="180"/>
      <c r="B79" s="33" t="str">
        <f>B$9</f>
        <v>Niveli minimal i shpenzimeve kapitale</v>
      </c>
      <c r="C79" s="183">
        <f>C80-C77-C78</f>
        <v>0</v>
      </c>
      <c r="D79" s="183">
        <f>D80-D77-D78</f>
        <v>0</v>
      </c>
      <c r="E79" s="183">
        <f>E80-E77-E78</f>
        <v>0</v>
      </c>
    </row>
    <row r="80" spans="1:5" ht="12" customHeight="1" thickBot="1" x14ac:dyDescent="0.25">
      <c r="A80" s="180"/>
      <c r="B80" s="178" t="str">
        <f>B$10</f>
        <v>Përmbledhje e tavaneve</v>
      </c>
      <c r="C80" s="182">
        <v>1098</v>
      </c>
      <c r="D80" s="182">
        <v>1142</v>
      </c>
      <c r="E80" s="182">
        <v>1188</v>
      </c>
    </row>
    <row r="81" spans="1:5" ht="12" customHeight="1" thickTop="1" x14ac:dyDescent="0.2">
      <c r="A81" s="180" t="s">
        <v>59</v>
      </c>
      <c r="B81" s="177" t="str">
        <f>'(B3) Struktura Organizative'!C21</f>
        <v>Shëndetsia</v>
      </c>
    </row>
    <row r="82" spans="1:5" ht="12" customHeight="1" x14ac:dyDescent="0.2">
      <c r="A82" s="180"/>
      <c r="B82" s="33" t="str">
        <f>B$7</f>
        <v>Tavani i pagave dhe sigurimeve shoqërore</v>
      </c>
      <c r="C82" s="174"/>
      <c r="D82" s="174"/>
      <c r="E82" s="174"/>
    </row>
    <row r="83" spans="1:5" ht="12" customHeight="1" x14ac:dyDescent="0.2">
      <c r="A83" s="180"/>
      <c r="B83" s="33" t="str">
        <f>B$8</f>
        <v>Tavani i shpenzimeve të tjera korrente(përjashto pagat dhe sig. shoq.)</v>
      </c>
      <c r="C83" s="174"/>
      <c r="D83" s="174"/>
      <c r="E83" s="174"/>
    </row>
    <row r="84" spans="1:5" ht="12" customHeight="1" thickBot="1" x14ac:dyDescent="0.25">
      <c r="A84" s="180"/>
      <c r="B84" s="33" t="str">
        <f>B$9</f>
        <v>Niveli minimal i shpenzimeve kapitale</v>
      </c>
      <c r="C84" s="183">
        <f>C85-C82-C83</f>
        <v>0</v>
      </c>
      <c r="D84" s="183">
        <f>D85-D82-D83</f>
        <v>0</v>
      </c>
      <c r="E84" s="183">
        <f>E85-E82-E83</f>
        <v>0</v>
      </c>
    </row>
    <row r="85" spans="1:5" ht="12" customHeight="1" thickBot="1" x14ac:dyDescent="0.25">
      <c r="A85" s="180"/>
      <c r="B85" s="178" t="str">
        <f>B$10</f>
        <v>Përmbledhje e tavaneve</v>
      </c>
      <c r="C85" s="182"/>
      <c r="D85" s="182"/>
      <c r="E85" s="182"/>
    </row>
    <row r="86" spans="1:5" ht="12" customHeight="1" thickTop="1" x14ac:dyDescent="0.2">
      <c r="A86" s="180" t="s">
        <v>60</v>
      </c>
      <c r="B86" s="177" t="str">
        <f>'(B3) Struktura Organizative'!C22</f>
        <v>Emergjencat civile</v>
      </c>
    </row>
    <row r="87" spans="1:5" ht="12" customHeight="1" x14ac:dyDescent="0.2">
      <c r="A87" s="180"/>
      <c r="B87" s="33" t="str">
        <f>B$7</f>
        <v>Tavani i pagave dhe sigurimeve shoqërore</v>
      </c>
      <c r="C87" s="174"/>
      <c r="D87" s="174"/>
      <c r="E87" s="174"/>
    </row>
    <row r="88" spans="1:5" ht="12" customHeight="1" x14ac:dyDescent="0.2">
      <c r="A88" s="180"/>
      <c r="B88" s="33" t="str">
        <f>B$8</f>
        <v>Tavani i shpenzimeve të tjera korrente(përjashto pagat dhe sig. shoq.)</v>
      </c>
      <c r="C88" s="174"/>
      <c r="D88" s="174"/>
      <c r="E88" s="174"/>
    </row>
    <row r="89" spans="1:5" ht="12" customHeight="1" thickBot="1" x14ac:dyDescent="0.25">
      <c r="A89" s="180"/>
      <c r="B89" s="33" t="str">
        <f>B$9</f>
        <v>Niveli minimal i shpenzimeve kapitale</v>
      </c>
      <c r="C89" s="183">
        <f>C90-C87-C88</f>
        <v>0</v>
      </c>
      <c r="D89" s="183">
        <f>D90-D87-D88</f>
        <v>0</v>
      </c>
      <c r="E89" s="183">
        <f>E90-E87-E88</f>
        <v>0</v>
      </c>
    </row>
    <row r="90" spans="1:5" ht="12" customHeight="1" thickBot="1" x14ac:dyDescent="0.25">
      <c r="A90" s="180"/>
      <c r="B90" s="178" t="str">
        <f>B$10</f>
        <v>Përmbledhje e tavaneve</v>
      </c>
      <c r="C90" s="182"/>
      <c r="D90" s="182"/>
      <c r="E90" s="182"/>
    </row>
    <row r="91" spans="1:5" ht="12" customHeight="1" thickTop="1" x14ac:dyDescent="0.2">
      <c r="A91" s="180" t="s">
        <v>61</v>
      </c>
      <c r="B91" s="177">
        <f>'(B3) Struktura Organizative'!C23</f>
        <v>0</v>
      </c>
    </row>
    <row r="92" spans="1:5" ht="12" customHeight="1" x14ac:dyDescent="0.2">
      <c r="A92" s="180"/>
      <c r="B92" s="33" t="str">
        <f>B$7</f>
        <v>Tavani i pagave dhe sigurimeve shoqërore</v>
      </c>
      <c r="C92" s="174"/>
      <c r="D92" s="174"/>
      <c r="E92" s="174"/>
    </row>
    <row r="93" spans="1:5" ht="12" customHeight="1" x14ac:dyDescent="0.2">
      <c r="A93" s="180"/>
      <c r="B93" s="33" t="str">
        <f>B$8</f>
        <v>Tavani i shpenzimeve të tjera korrente(përjashto pagat dhe sig. shoq.)</v>
      </c>
      <c r="C93" s="174"/>
      <c r="D93" s="174"/>
      <c r="E93" s="174"/>
    </row>
    <row r="94" spans="1:5" ht="12" customHeight="1" thickBot="1" x14ac:dyDescent="0.25">
      <c r="A94" s="180"/>
      <c r="B94" s="33" t="str">
        <f>B$9</f>
        <v>Niveli minimal i shpenzimeve kapitale</v>
      </c>
      <c r="C94" s="183">
        <f>C95-C92-C93</f>
        <v>0</v>
      </c>
      <c r="D94" s="183">
        <f>D95-D92-D93</f>
        <v>0</v>
      </c>
      <c r="E94" s="183">
        <f>E95-E92-E93</f>
        <v>0</v>
      </c>
    </row>
    <row r="95" spans="1:5" ht="12" customHeight="1" thickBot="1" x14ac:dyDescent="0.25">
      <c r="A95" s="180"/>
      <c r="B95" s="178" t="str">
        <f>B$10</f>
        <v>Përmbledhje e tavaneve</v>
      </c>
      <c r="C95" s="182"/>
      <c r="D95" s="182"/>
      <c r="E95" s="182"/>
    </row>
    <row r="96" spans="1:5" ht="12" customHeight="1" thickTop="1" x14ac:dyDescent="0.2">
      <c r="A96" s="180" t="s">
        <v>62</v>
      </c>
      <c r="B96" s="177">
        <f>'(B3) Struktura Organizative'!C24</f>
        <v>0</v>
      </c>
    </row>
    <row r="97" spans="1:5" ht="12" customHeight="1" x14ac:dyDescent="0.2">
      <c r="A97" s="180"/>
      <c r="B97" s="33" t="str">
        <f>B$7</f>
        <v>Tavani i pagave dhe sigurimeve shoqërore</v>
      </c>
      <c r="C97" s="174"/>
      <c r="D97" s="174"/>
      <c r="E97" s="174"/>
    </row>
    <row r="98" spans="1:5" ht="12" customHeight="1" x14ac:dyDescent="0.2">
      <c r="A98" s="180"/>
      <c r="B98" s="33" t="str">
        <f>B$8</f>
        <v>Tavani i shpenzimeve të tjera korrente(përjashto pagat dhe sig. shoq.)</v>
      </c>
      <c r="C98" s="174"/>
      <c r="D98" s="174"/>
      <c r="E98" s="174"/>
    </row>
    <row r="99" spans="1:5" ht="12" customHeight="1" thickBot="1" x14ac:dyDescent="0.25">
      <c r="A99" s="180"/>
      <c r="B99" s="33" t="str">
        <f>B$9</f>
        <v>Niveli minimal i shpenzimeve kapitale</v>
      </c>
      <c r="C99" s="183">
        <f>C100-C97-C98</f>
        <v>0</v>
      </c>
      <c r="D99" s="183">
        <f>D100-D97-D98</f>
        <v>0</v>
      </c>
      <c r="E99" s="183">
        <f>E100-E97-E98</f>
        <v>0</v>
      </c>
    </row>
    <row r="100" spans="1:5" ht="12" customHeight="1" thickBot="1" x14ac:dyDescent="0.25">
      <c r="A100" s="180"/>
      <c r="B100" s="178" t="str">
        <f>B$10</f>
        <v>Përmbledhje e tavaneve</v>
      </c>
      <c r="C100" s="182"/>
      <c r="D100" s="182"/>
      <c r="E100" s="182"/>
    </row>
    <row r="101" spans="1:5" ht="12" customHeight="1" thickTop="1" x14ac:dyDescent="0.2">
      <c r="A101" s="180" t="s">
        <v>63</v>
      </c>
      <c r="B101" s="177" t="str">
        <f>'(B3) Struktura Organizative'!C25</f>
        <v xml:space="preserve">Shërbime të tjera publike </v>
      </c>
    </row>
    <row r="102" spans="1:5" ht="12" customHeight="1" x14ac:dyDescent="0.2">
      <c r="A102" s="180"/>
      <c r="B102" s="33" t="str">
        <f>B$7</f>
        <v>Tavani i pagave dhe sigurimeve shoqërore</v>
      </c>
      <c r="C102" s="174"/>
      <c r="D102" s="174"/>
      <c r="E102" s="174"/>
    </row>
    <row r="103" spans="1:5" ht="12" customHeight="1" x14ac:dyDescent="0.2">
      <c r="A103" s="180"/>
      <c r="B103" s="33" t="str">
        <f>B$8</f>
        <v>Tavani i shpenzimeve të tjera korrente(përjashto pagat dhe sig. shoq.)</v>
      </c>
      <c r="C103" s="174"/>
      <c r="D103" s="174"/>
      <c r="E103" s="174"/>
    </row>
    <row r="104" spans="1:5" ht="12" customHeight="1" thickBot="1" x14ac:dyDescent="0.25">
      <c r="A104" s="180"/>
      <c r="B104" s="33" t="str">
        <f>B$9</f>
        <v>Niveli minimal i shpenzimeve kapitale</v>
      </c>
      <c r="C104" s="183">
        <f>C105-C102-C103</f>
        <v>0</v>
      </c>
      <c r="D104" s="183">
        <f>D105-D102-D103</f>
        <v>0</v>
      </c>
      <c r="E104" s="183">
        <f>E105-E102-E103</f>
        <v>0</v>
      </c>
    </row>
    <row r="105" spans="1:5" ht="12" customHeight="1" thickBot="1" x14ac:dyDescent="0.25">
      <c r="A105" s="180"/>
      <c r="B105" s="178" t="str">
        <f>B$10</f>
        <v>Përmbledhje e tavaneve</v>
      </c>
      <c r="C105" s="182"/>
      <c r="D105" s="182"/>
      <c r="E105" s="182"/>
    </row>
    <row r="106" spans="1:5" ht="12" customHeight="1" thickTop="1" x14ac:dyDescent="0.2">
      <c r="A106" s="180" t="s">
        <v>64</v>
      </c>
      <c r="B106" s="177" t="str">
        <f>'(B3) Struktura Organizative'!C26</f>
        <v>Shërbimi borxhi afatshkurtër</v>
      </c>
    </row>
    <row r="107" spans="1:5" ht="12" customHeight="1" x14ac:dyDescent="0.2">
      <c r="A107" s="180"/>
      <c r="B107" s="33" t="str">
        <f>B$7</f>
        <v>Tavani i pagave dhe sigurimeve shoqërore</v>
      </c>
      <c r="C107" s="174"/>
      <c r="D107" s="174"/>
      <c r="E107" s="174"/>
    </row>
    <row r="108" spans="1:5" ht="12" customHeight="1" x14ac:dyDescent="0.2">
      <c r="A108" s="180"/>
      <c r="B108" s="33" t="str">
        <f>B$8</f>
        <v>Tavani i shpenzimeve të tjera korrente(përjashto pagat dhe sig. shoq.)</v>
      </c>
      <c r="C108" s="174"/>
      <c r="D108" s="174"/>
      <c r="E108" s="174"/>
    </row>
    <row r="109" spans="1:5" ht="12" customHeight="1" thickBot="1" x14ac:dyDescent="0.25">
      <c r="A109" s="180"/>
      <c r="B109" s="33" t="str">
        <f>B$9</f>
        <v>Niveli minimal i shpenzimeve kapitale</v>
      </c>
      <c r="C109" s="183">
        <f>C110-C107-C108</f>
        <v>0</v>
      </c>
      <c r="D109" s="183">
        <f>D110-D107-D108</f>
        <v>0</v>
      </c>
      <c r="E109" s="183">
        <f>E110-E107-E108</f>
        <v>0</v>
      </c>
    </row>
    <row r="110" spans="1:5" ht="12" customHeight="1" thickBot="1" x14ac:dyDescent="0.25">
      <c r="A110" s="180"/>
      <c r="B110" s="178" t="str">
        <f>B$10</f>
        <v>Përmbledhje e tavaneve</v>
      </c>
      <c r="C110" s="182"/>
      <c r="D110" s="182"/>
      <c r="E110" s="182"/>
    </row>
    <row r="111" spans="1:5" ht="12" customHeight="1" thickTop="1" x14ac:dyDescent="0.2">
      <c r="A111" s="180" t="s">
        <v>65</v>
      </c>
      <c r="B111" s="177" t="str">
        <f>'(B3) Struktura Organizative'!C27</f>
        <v>Shërbimi borxhi afatgjatë</v>
      </c>
    </row>
    <row r="112" spans="1:5" ht="12" customHeight="1" x14ac:dyDescent="0.2">
      <c r="A112" s="180"/>
      <c r="B112" s="33" t="str">
        <f>B$7</f>
        <v>Tavani i pagave dhe sigurimeve shoqërore</v>
      </c>
      <c r="C112" s="174"/>
      <c r="D112" s="174"/>
      <c r="E112" s="174"/>
    </row>
    <row r="113" spans="1:5" ht="12" customHeight="1" x14ac:dyDescent="0.2">
      <c r="A113" s="180"/>
      <c r="B113" s="33" t="str">
        <f>B$8</f>
        <v>Tavani i shpenzimeve të tjera korrente(përjashto pagat dhe sig. shoq.)</v>
      </c>
      <c r="C113" s="174"/>
      <c r="D113" s="174"/>
      <c r="E113" s="174"/>
    </row>
    <row r="114" spans="1:5" ht="12" customHeight="1" thickBot="1" x14ac:dyDescent="0.25">
      <c r="A114" s="180"/>
      <c r="B114" s="33" t="str">
        <f>B$9</f>
        <v>Niveli minimal i shpenzimeve kapitale</v>
      </c>
      <c r="C114" s="183">
        <f>C115-C112-C113</f>
        <v>0</v>
      </c>
      <c r="D114" s="183">
        <f>D115-D112-D113</f>
        <v>0</v>
      </c>
      <c r="E114" s="183">
        <f>E115-E112-E113</f>
        <v>0</v>
      </c>
    </row>
    <row r="115" spans="1:5" ht="12" customHeight="1" thickBot="1" x14ac:dyDescent="0.25">
      <c r="A115" s="180"/>
      <c r="B115" s="178" t="str">
        <f>B$10</f>
        <v>Përmbledhje e tavaneve</v>
      </c>
      <c r="C115" s="182"/>
      <c r="D115" s="182"/>
      <c r="E115" s="182"/>
    </row>
    <row r="116" spans="1:5" ht="13.5" thickTop="1" x14ac:dyDescent="0.2">
      <c r="A116" s="172"/>
      <c r="B116" s="175" t="str">
        <f>'(G1) Translator'!A182</f>
        <v>TOTALI PËRMBLEDHJE E TAVANEVE</v>
      </c>
      <c r="C116" s="178">
        <f>C10+C15+C20+C25+C30+C35+C40+C45+C50+C55+C60+C65+C70+C75+C80+C85+C90+C95+C100+C105+C110+C115</f>
        <v>22933</v>
      </c>
      <c r="D116" s="178">
        <f>D10+D15+D20+D25+D30+D35+D40+D45+D50+D55+D60+D65+D70+D75+D80+D85+D90+D95+D100+D105+D110+D115</f>
        <v>23014</v>
      </c>
      <c r="E116" s="178">
        <f>E10+E15+E20+E25+E30+E35+E40+E45+E50+E55+E60+E65+E70+E75+E80+E85+E90+E95+E100+E105+E110+E115</f>
        <v>24035</v>
      </c>
    </row>
    <row r="119" spans="1:5" hidden="1" outlineLevel="1" x14ac:dyDescent="0.2"/>
    <row r="120" spans="1:5" s="108" customFormat="1" ht="68.25" hidden="1" customHeight="1" outlineLevel="1" x14ac:dyDescent="0.25">
      <c r="A120" s="2"/>
      <c r="B120" s="2"/>
      <c r="C120" s="2" t="s">
        <v>31</v>
      </c>
      <c r="D120" s="2" t="s">
        <v>29</v>
      </c>
      <c r="E120" s="2" t="s">
        <v>30</v>
      </c>
    </row>
    <row r="121" spans="1:5" s="114" customFormat="1" hidden="1" outlineLevel="1" x14ac:dyDescent="0.2">
      <c r="A121" s="111"/>
      <c r="B121" s="111"/>
      <c r="C121" s="112" t="e">
        <f>'(B1)Informacion i përgjithshëm '!#REF!</f>
        <v>#REF!</v>
      </c>
      <c r="D121" s="113" t="s">
        <v>8</v>
      </c>
      <c r="E121" s="113" t="s">
        <v>28</v>
      </c>
    </row>
    <row r="122" spans="1:5" s="114" customFormat="1" hidden="1" outlineLevel="1" x14ac:dyDescent="0.2">
      <c r="A122" s="115"/>
      <c r="B122" s="115"/>
      <c r="C122" s="116" t="e">
        <f>'(B1)Informacion i përgjithshëm '!#REF!</f>
        <v>#REF!</v>
      </c>
      <c r="D122" s="117" t="s">
        <v>9</v>
      </c>
      <c r="E122" s="117" t="s">
        <v>6</v>
      </c>
    </row>
    <row r="123" spans="1:5" s="114" customFormat="1" hidden="1" outlineLevel="1" x14ac:dyDescent="0.2">
      <c r="A123" s="115"/>
      <c r="B123" s="115"/>
      <c r="C123" s="115"/>
      <c r="D123" s="117" t="s">
        <v>10</v>
      </c>
      <c r="E123" s="117" t="s">
        <v>7</v>
      </c>
    </row>
    <row r="124" spans="1:5" s="114" customFormat="1" hidden="1" outlineLevel="1" x14ac:dyDescent="0.2">
      <c r="A124" s="115"/>
      <c r="B124" s="115"/>
      <c r="C124" s="115"/>
      <c r="D124" s="117" t="s">
        <v>11</v>
      </c>
      <c r="E124" s="117"/>
    </row>
    <row r="125" spans="1:5" s="114" customFormat="1" hidden="1" outlineLevel="1" x14ac:dyDescent="0.2">
      <c r="A125" s="115"/>
      <c r="B125" s="115"/>
      <c r="C125" s="115"/>
      <c r="D125" s="117" t="s">
        <v>12</v>
      </c>
      <c r="E125" s="117"/>
    </row>
    <row r="126" spans="1:5" s="114" customFormat="1" hidden="1" outlineLevel="1" x14ac:dyDescent="0.2">
      <c r="A126" s="115"/>
      <c r="B126" s="115"/>
      <c r="C126" s="115"/>
      <c r="D126" s="117" t="s">
        <v>13</v>
      </c>
      <c r="E126" s="117"/>
    </row>
    <row r="127" spans="1:5" s="114" customFormat="1" hidden="1" outlineLevel="1" x14ac:dyDescent="0.2">
      <c r="A127" s="115"/>
      <c r="B127" s="115"/>
      <c r="C127" s="115"/>
      <c r="D127" s="117" t="s">
        <v>14</v>
      </c>
      <c r="E127" s="117"/>
    </row>
    <row r="128" spans="1:5" s="114" customFormat="1" hidden="1" outlineLevel="1" x14ac:dyDescent="0.2">
      <c r="A128" s="115"/>
      <c r="B128" s="115"/>
      <c r="C128" s="115"/>
      <c r="D128" s="117" t="s">
        <v>15</v>
      </c>
      <c r="E128" s="117"/>
    </row>
    <row r="129" spans="1:5" s="114" customFormat="1" hidden="1" outlineLevel="1" x14ac:dyDescent="0.2">
      <c r="A129" s="115"/>
      <c r="B129" s="115"/>
      <c r="C129" s="115"/>
      <c r="D129" s="117" t="s">
        <v>16</v>
      </c>
      <c r="E129" s="117"/>
    </row>
    <row r="130" spans="1:5" s="114" customFormat="1" hidden="1" outlineLevel="1" x14ac:dyDescent="0.2">
      <c r="A130" s="115"/>
      <c r="B130" s="115"/>
      <c r="C130" s="115"/>
      <c r="D130" s="117" t="s">
        <v>17</v>
      </c>
      <c r="E130" s="117"/>
    </row>
    <row r="131" spans="1:5" s="114" customFormat="1" hidden="1" outlineLevel="1" x14ac:dyDescent="0.2">
      <c r="A131" s="115"/>
      <c r="B131" s="115"/>
      <c r="C131" s="115"/>
      <c r="D131" s="117" t="s">
        <v>18</v>
      </c>
      <c r="E131" s="117"/>
    </row>
    <row r="132" spans="1:5" s="114" customFormat="1" hidden="1" outlineLevel="1" x14ac:dyDescent="0.2">
      <c r="A132" s="115"/>
      <c r="B132" s="115"/>
      <c r="C132" s="115"/>
      <c r="D132" s="117" t="s">
        <v>19</v>
      </c>
      <c r="E132" s="117"/>
    </row>
    <row r="133" spans="1:5" s="114" customFormat="1" hidden="1" outlineLevel="1" x14ac:dyDescent="0.2">
      <c r="A133" s="115"/>
      <c r="B133" s="115"/>
      <c r="C133" s="115"/>
      <c r="D133" s="117" t="s">
        <v>20</v>
      </c>
      <c r="E133" s="117"/>
    </row>
    <row r="134" spans="1:5" s="114" customFormat="1" hidden="1" outlineLevel="1" x14ac:dyDescent="0.2">
      <c r="A134" s="118"/>
      <c r="B134" s="118"/>
      <c r="C134" s="118"/>
      <c r="D134" s="119" t="s">
        <v>21</v>
      </c>
      <c r="E134" s="119"/>
    </row>
    <row r="135" spans="1:5" s="114" customFormat="1" hidden="1" outlineLevel="1" x14ac:dyDescent="0.2">
      <c r="A135" s="118"/>
      <c r="B135" s="118"/>
      <c r="C135" s="118"/>
      <c r="D135" s="119" t="s">
        <v>22</v>
      </c>
      <c r="E135" s="119"/>
    </row>
    <row r="136" spans="1:5" s="114" customFormat="1" hidden="1" outlineLevel="1" x14ac:dyDescent="0.2">
      <c r="A136" s="118"/>
      <c r="B136" s="118"/>
      <c r="C136" s="118"/>
      <c r="D136" s="119" t="s">
        <v>23</v>
      </c>
      <c r="E136" s="119"/>
    </row>
    <row r="137" spans="1:5" s="114" customFormat="1" hidden="1" outlineLevel="1" x14ac:dyDescent="0.2">
      <c r="A137" s="118"/>
      <c r="B137" s="118"/>
      <c r="C137" s="118"/>
      <c r="D137" s="119" t="s">
        <v>24</v>
      </c>
      <c r="E137" s="119"/>
    </row>
    <row r="138" spans="1:5" s="114" customFormat="1" hidden="1" outlineLevel="1" x14ac:dyDescent="0.2">
      <c r="A138" s="118"/>
      <c r="B138" s="118"/>
      <c r="C138" s="118"/>
      <c r="D138" s="119" t="s">
        <v>25</v>
      </c>
      <c r="E138" s="119"/>
    </row>
    <row r="139" spans="1:5" s="114" customFormat="1" hidden="1" outlineLevel="1" x14ac:dyDescent="0.2">
      <c r="A139" s="118"/>
      <c r="B139" s="118"/>
      <c r="C139" s="118"/>
      <c r="D139" s="119" t="s">
        <v>26</v>
      </c>
      <c r="E139" s="119"/>
    </row>
    <row r="140" spans="1:5" s="114" customFormat="1" hidden="1" outlineLevel="1" x14ac:dyDescent="0.2">
      <c r="A140" s="118"/>
      <c r="B140" s="118"/>
      <c r="C140" s="118"/>
      <c r="D140" s="119" t="s">
        <v>27</v>
      </c>
      <c r="E140" s="119"/>
    </row>
    <row r="141" spans="1:5" hidden="1" outlineLevel="1" x14ac:dyDescent="0.2"/>
    <row r="142" spans="1:5" collapsed="1" x14ac:dyDescent="0.2"/>
  </sheetData>
  <sheetProtection password="C771" sheet="1" objects="1" scenarios="1" selectLockedCells="1"/>
  <dataConsolidate/>
  <mergeCells count="1">
    <mergeCell ref="A3:E3"/>
  </mergeCells>
  <pageMargins left="0.78740157480314965" right="0.70866141732283472" top="0.82677165354330717" bottom="0.78740157480314965" header="0.43307086614173229" footer="0.31496062992125984"/>
  <pageSetup paperSize="9" scale="96" fitToHeight="2" orientation="portrait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Business&amp;R1</oddFooter>
  </headerFooter>
  <rowBreaks count="1" manualBreakCount="1">
    <brk id="60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>
    <tabColor theme="5"/>
    <pageSetUpPr fitToPage="1"/>
  </sheetPr>
  <dimension ref="A1:F20"/>
  <sheetViews>
    <sheetView showGridLines="0" workbookViewId="0">
      <selection activeCell="A9" sqref="A9"/>
    </sheetView>
  </sheetViews>
  <sheetFormatPr baseColWidth="10" defaultColWidth="9.140625" defaultRowHeight="12.75" x14ac:dyDescent="0.2"/>
  <cols>
    <col min="1" max="1" width="38.5703125" style="5" customWidth="1"/>
    <col min="2" max="2" width="9.28515625" style="5" customWidth="1"/>
    <col min="3" max="6" width="9.28515625" style="6" customWidth="1"/>
    <col min="7" max="7" width="6.140625" style="5" customWidth="1"/>
    <col min="8" max="16384" width="9.140625" style="5"/>
  </cols>
  <sheetData>
    <row r="1" spans="1:6" s="114" customFormat="1" x14ac:dyDescent="0.2">
      <c r="A1" s="646" t="str">
        <f>'(G1) Translator'!A323</f>
        <v xml:space="preserve">E verdhë = plotësohet nga Departamenti i Financës </v>
      </c>
      <c r="B1" s="647"/>
      <c r="C1" s="647"/>
      <c r="D1" s="647"/>
      <c r="E1" s="647"/>
      <c r="F1" s="648"/>
    </row>
    <row r="2" spans="1:6" s="273" customFormat="1" x14ac:dyDescent="0.2">
      <c r="C2" s="6"/>
      <c r="D2" s="6"/>
      <c r="E2" s="6"/>
      <c r="F2" s="6"/>
    </row>
    <row r="3" spans="1:6" s="24" customFormat="1" ht="21" x14ac:dyDescent="0.35">
      <c r="A3" s="769" t="str">
        <f>'(G1) Translator'!A17</f>
        <v>(D2) PARASHIKIMET MAKROEKONOMIKE</v>
      </c>
      <c r="B3" s="770"/>
      <c r="C3" s="770"/>
      <c r="D3" s="770"/>
      <c r="E3" s="770"/>
      <c r="F3" s="771"/>
    </row>
    <row r="4" spans="1:6" s="1" customFormat="1" x14ac:dyDescent="0.2">
      <c r="A4" s="191"/>
    </row>
    <row r="5" spans="1:6" s="165" customFormat="1" ht="28.5" customHeight="1" x14ac:dyDescent="0.25">
      <c r="B5" s="164">
        <f>'(A1) Kreu'!B39</f>
        <v>2011</v>
      </c>
      <c r="C5" s="164">
        <f>'(A1) Kreu'!B40</f>
        <v>2012</v>
      </c>
      <c r="D5" s="627">
        <f>'(A1) Kreu'!B41</f>
        <v>2013</v>
      </c>
      <c r="E5" s="627">
        <f>'(A1) Kreu'!B42</f>
        <v>2014</v>
      </c>
      <c r="F5" s="627">
        <f>'(A1) Kreu'!B43</f>
        <v>2015</v>
      </c>
    </row>
    <row r="6" spans="1:6" s="656" customFormat="1" ht="57" customHeight="1" x14ac:dyDescent="0.25">
      <c r="B6" s="630" t="str">
        <f>'(G1) Translator'!A121</f>
        <v>Fakti Viti i kaluar</v>
      </c>
      <c r="C6" s="630" t="str">
        <f>'(G1) Translator'!A122</f>
        <v>Viti aktual (buxheti)</v>
      </c>
      <c r="D6" s="657" t="str">
        <f>'(G1) Translator'!A123</f>
        <v>Buxheti viti t+1</v>
      </c>
      <c r="E6" s="657" t="str">
        <f>'(G1) Translator'!A124</f>
        <v>Buxheti viti t+2</v>
      </c>
      <c r="F6" s="657" t="str">
        <f>'(G1) Translator'!A125</f>
        <v>Buxheti viti t+3</v>
      </c>
    </row>
    <row r="7" spans="1:6" s="24" customFormat="1" ht="15" customHeight="1" x14ac:dyDescent="0.2">
      <c r="B7" s="11"/>
      <c r="C7" s="11"/>
      <c r="D7" s="11"/>
      <c r="E7" s="11"/>
      <c r="F7" s="11"/>
    </row>
    <row r="8" spans="1:6" s="24" customFormat="1" ht="15" customHeight="1" x14ac:dyDescent="0.2">
      <c r="A8" s="185" t="str">
        <f>'(G1) Translator'!A183</f>
        <v>Norma e inflacionit</v>
      </c>
      <c r="B8" s="166">
        <v>0.03</v>
      </c>
      <c r="C8" s="166">
        <v>0.04</v>
      </c>
      <c r="D8" s="166">
        <v>2.4E-2</v>
      </c>
      <c r="E8" s="166">
        <v>2.4E-2</v>
      </c>
      <c r="F8" s="166">
        <v>2.4E-2</v>
      </c>
    </row>
    <row r="9" spans="1:6" s="24" customFormat="1" ht="15" customHeight="1" x14ac:dyDescent="0.2">
      <c r="A9" s="186"/>
      <c r="B9" s="167"/>
      <c r="C9" s="167"/>
      <c r="D9" s="167"/>
      <c r="E9" s="167"/>
      <c r="F9" s="167"/>
    </row>
    <row r="10" spans="1:6" s="24" customFormat="1" ht="15" customHeight="1" x14ac:dyDescent="0.2">
      <c r="A10" s="185" t="str">
        <f>'(G1) Translator'!A184</f>
        <v xml:space="preserve">Norma reale e rritjes ekonomike </v>
      </c>
      <c r="B10" s="166">
        <v>0.01</v>
      </c>
      <c r="C10" s="166">
        <v>0.02</v>
      </c>
      <c r="D10" s="166">
        <v>0.02</v>
      </c>
      <c r="E10" s="166">
        <v>0.02</v>
      </c>
      <c r="F10" s="166">
        <v>0.02</v>
      </c>
    </row>
    <row r="11" spans="1:6" s="24" customFormat="1" ht="15" customHeight="1" x14ac:dyDescent="0.2">
      <c r="A11" s="186"/>
      <c r="B11" s="167"/>
      <c r="C11" s="167"/>
      <c r="D11" s="167"/>
      <c r="E11" s="167"/>
      <c r="F11" s="168"/>
    </row>
    <row r="12" spans="1:6" s="24" customFormat="1" ht="15" customHeight="1" x14ac:dyDescent="0.2">
      <c r="A12" s="185" t="str">
        <f>'(G1) Translator'!A185</f>
        <v>Norma e rritjes së pagave (nominale)</v>
      </c>
      <c r="B12" s="166">
        <v>0.03</v>
      </c>
      <c r="C12" s="166">
        <v>0.04</v>
      </c>
      <c r="D12" s="166">
        <v>0.04</v>
      </c>
      <c r="E12" s="166">
        <v>0.04</v>
      </c>
      <c r="F12" s="166">
        <v>0.04</v>
      </c>
    </row>
    <row r="13" spans="1:6" s="24" customFormat="1" ht="15" customHeight="1" x14ac:dyDescent="0.2">
      <c r="A13" s="186"/>
      <c r="B13" s="167"/>
      <c r="C13" s="167"/>
      <c r="D13" s="167"/>
      <c r="E13" s="167"/>
      <c r="F13" s="167"/>
    </row>
    <row r="14" spans="1:6" s="24" customFormat="1" ht="15" customHeight="1" x14ac:dyDescent="0.2">
      <c r="A14" s="185" t="str">
        <f>'(G1) Translator'!A186</f>
        <v>Norma e interesit (3 muaj)</v>
      </c>
      <c r="B14" s="166"/>
      <c r="C14" s="166"/>
      <c r="D14" s="166"/>
      <c r="E14" s="166"/>
      <c r="F14" s="166"/>
    </row>
    <row r="15" spans="1:6" s="24" customFormat="1" ht="15" customHeight="1" x14ac:dyDescent="0.2">
      <c r="A15" s="186"/>
      <c r="B15" s="167"/>
      <c r="C15" s="167"/>
      <c r="D15" s="167"/>
      <c r="E15" s="167"/>
      <c r="F15" s="167"/>
    </row>
    <row r="16" spans="1:6" s="24" customFormat="1" ht="15" customHeight="1" x14ac:dyDescent="0.2">
      <c r="A16" s="185" t="str">
        <f>'(G1) Translator'!A187</f>
        <v>Norma e interesit (5 vjet)</v>
      </c>
      <c r="B16" s="166"/>
      <c r="C16" s="166"/>
      <c r="D16" s="166"/>
      <c r="E16" s="166"/>
      <c r="F16" s="166"/>
    </row>
    <row r="17" spans="1:6" s="24" customFormat="1" ht="15" customHeight="1" x14ac:dyDescent="0.2">
      <c r="B17" s="167"/>
      <c r="C17" s="167"/>
      <c r="D17" s="167"/>
      <c r="E17" s="167"/>
      <c r="F17" s="167"/>
    </row>
    <row r="18" spans="1:6" ht="15" customHeight="1" x14ac:dyDescent="0.2">
      <c r="A18" s="166"/>
      <c r="B18" s="166"/>
      <c r="C18" s="166"/>
      <c r="D18" s="166"/>
      <c r="E18" s="166"/>
      <c r="F18" s="166"/>
    </row>
    <row r="19" spans="1:6" ht="15" customHeight="1" x14ac:dyDescent="0.2"/>
    <row r="20" spans="1:6" ht="15" customHeight="1" x14ac:dyDescent="0.2">
      <c r="A20" s="166"/>
      <c r="B20" s="166"/>
      <c r="C20" s="166"/>
      <c r="D20" s="166"/>
      <c r="E20" s="166"/>
      <c r="F20" s="166"/>
    </row>
  </sheetData>
  <sheetProtection password="C771" sheet="1" objects="1" scenarios="1" selectLockedCells="1"/>
  <mergeCells count="1">
    <mergeCell ref="A3:F3"/>
  </mergeCells>
  <pageMargins left="0.78740157480314965" right="0.70866141732283472" top="0.84562499999999996" bottom="0.78740157480314965" header="0.43307086614173229" footer="0.31496062992125984"/>
  <pageSetup paperSize="9" fitToHeight="0" orientation="portrait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14999847407452621"/>
    <pageSetUpPr autoPageBreaks="0"/>
  </sheetPr>
  <dimension ref="A1:P156"/>
  <sheetViews>
    <sheetView showGridLines="0" topLeftCell="A67" zoomScaleNormal="100" zoomScaleSheetLayoutView="100" zoomScalePageLayoutView="70" workbookViewId="0">
      <selection activeCell="A9" sqref="A9"/>
    </sheetView>
  </sheetViews>
  <sheetFormatPr baseColWidth="10" defaultColWidth="9.140625" defaultRowHeight="12.75" x14ac:dyDescent="0.2"/>
  <cols>
    <col min="1" max="1" width="29.140625" style="5" customWidth="1"/>
    <col min="2" max="2" width="12" style="5" customWidth="1"/>
    <col min="3" max="3" width="12" style="6" customWidth="1"/>
    <col min="4" max="7" width="6.7109375" style="7" customWidth="1"/>
    <col min="8" max="8" width="6.7109375" style="8" customWidth="1"/>
    <col min="9" max="10" width="6.7109375" style="7" customWidth="1"/>
    <col min="11" max="13" width="12" style="6" customWidth="1"/>
    <col min="14" max="14" width="6.140625" style="5" customWidth="1"/>
    <col min="15" max="16384" width="9.140625" style="5"/>
  </cols>
  <sheetData>
    <row r="1" spans="1:16" s="114" customFormat="1" x14ac:dyDescent="0.2">
      <c r="A1" s="643" t="str">
        <f>'(G1) Translator'!A323</f>
        <v xml:space="preserve">E verdhë = plotësohet nga Departamenti i Financës 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5"/>
    </row>
    <row r="2" spans="1:16" s="273" customFormat="1" x14ac:dyDescent="0.2">
      <c r="C2" s="6"/>
      <c r="D2" s="7"/>
      <c r="E2" s="7"/>
      <c r="F2" s="7"/>
      <c r="G2" s="7"/>
      <c r="H2" s="8"/>
      <c r="I2" s="7"/>
      <c r="J2" s="7"/>
      <c r="K2" s="6"/>
      <c r="L2" s="6"/>
      <c r="M2" s="6"/>
    </row>
    <row r="3" spans="1:16" ht="21" x14ac:dyDescent="0.35">
      <c r="A3" s="769" t="str">
        <f>'(G1) Translator'!A18</f>
        <v>(E1) PARASHIKIMI I TË ARDHURAVE NGA TAKSAT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1"/>
    </row>
    <row r="4" spans="1:16" s="1" customFormat="1" x14ac:dyDescent="0.2">
      <c r="A4" s="191"/>
      <c r="F4" s="191"/>
    </row>
    <row r="5" spans="1:16" s="35" customFormat="1" ht="53.25" customHeight="1" x14ac:dyDescent="0.25">
      <c r="A5" s="212"/>
      <c r="B5" s="628">
        <f>'(A1) Kreu'!B39</f>
        <v>2011</v>
      </c>
      <c r="C5" s="628">
        <f>'(A1) Kreu'!B40</f>
        <v>2012</v>
      </c>
      <c r="D5" s="70" t="str">
        <f>'(G1) Translator'!A207</f>
        <v>Impakti i inflacionit në %</v>
      </c>
      <c r="E5" s="70" t="str">
        <f>'(G1) Translator'!A208</f>
        <v>Impakti i rritjes reale ekonomike në %</v>
      </c>
      <c r="F5" s="70" t="str">
        <f>'(G1) Translator'!A209</f>
        <v>Impakti i rritjes së popullsisë në %</v>
      </c>
      <c r="G5" s="70" t="str">
        <f>'(G1) Translator'!A210</f>
        <v xml:space="preserve">Vlerësim i impaktit nga përmirësimi i ligjit mbi taksat në %  </v>
      </c>
      <c r="H5" s="70" t="str">
        <f>'(G1) Translator'!A211</f>
        <v xml:space="preserve">Vlerësim i impaktit të faktorëve të tjerë në % </v>
      </c>
      <c r="I5" s="70" t="str">
        <f>'(G1) Translator'!A212</f>
        <v>Përmirësimi i përdorimit ë potencialit të taksave në %</v>
      </c>
      <c r="J5" s="70" t="str">
        <f>'(G1) Translator'!A213</f>
        <v>Ndyshimi i normës së taksave në %</v>
      </c>
      <c r="K5" s="629">
        <f>'(A1) Kreu'!B41</f>
        <v>2013</v>
      </c>
      <c r="L5" s="629">
        <f>'(A1) Kreu'!B42</f>
        <v>2014</v>
      </c>
      <c r="M5" s="629">
        <f>'(A1) Kreu'!B43</f>
        <v>2015</v>
      </c>
    </row>
    <row r="6" spans="1:16" s="12" customFormat="1" x14ac:dyDescent="0.2">
      <c r="A6" s="213" t="str">
        <f>'(G1) Translator'!A188</f>
        <v xml:space="preserve">Taksa e biznesit të vogël </v>
      </c>
      <c r="B6" s="98">
        <f>'(C2) Të ardhurat Viti kaluar'!C8</f>
        <v>571</v>
      </c>
      <c r="C6" s="98">
        <f>'(C2) Të ardhurat Viti kaluar'!D8</f>
        <v>300</v>
      </c>
      <c r="D6" s="26"/>
      <c r="E6" s="26"/>
      <c r="F6" s="26"/>
      <c r="G6" s="26"/>
      <c r="H6" s="26"/>
      <c r="I6" s="26"/>
      <c r="J6" s="26"/>
      <c r="K6" s="105">
        <f>IF(G14="current budget",G12*(1+SUM(D8:J8)),K7)</f>
        <v>599.54999999999995</v>
      </c>
      <c r="L6" s="97">
        <f>IF(K6=0,B13,K6+K6*B9)</f>
        <v>599.54999999999995</v>
      </c>
      <c r="M6" s="97">
        <f>IF(L6=0,B14,L6+L6*B10)</f>
        <v>700.2743999999999</v>
      </c>
    </row>
    <row r="7" spans="1:16" s="12" customFormat="1" x14ac:dyDescent="0.2">
      <c r="A7" s="214" t="s">
        <v>522</v>
      </c>
      <c r="B7" s="90">
        <f>SUM(D7:J7)</f>
        <v>0</v>
      </c>
      <c r="C7" s="80" t="str">
        <f>'(G1) Translator'!A204</f>
        <v>Buxheti aktual</v>
      </c>
      <c r="D7" s="75"/>
      <c r="E7" s="75"/>
      <c r="F7" s="75"/>
      <c r="G7" s="75"/>
      <c r="H7" s="75"/>
      <c r="I7" s="75"/>
      <c r="J7" s="75"/>
      <c r="K7" s="85">
        <f>IF(B6=0,B12,B6+(B6*B7)+(B6+(B6*B7))*B8)</f>
        <v>599.54999999999995</v>
      </c>
      <c r="L7" s="99"/>
      <c r="M7" s="100"/>
    </row>
    <row r="8" spans="1:16" s="12" customFormat="1" ht="12.75" customHeight="1" x14ac:dyDescent="0.25">
      <c r="A8" s="206" t="s">
        <v>3</v>
      </c>
      <c r="B8" s="92">
        <f>SUM(D8:J8)</f>
        <v>4.9999999999999996E-2</v>
      </c>
      <c r="C8" s="77" t="s">
        <v>38</v>
      </c>
      <c r="D8" s="75">
        <v>2.4E-2</v>
      </c>
      <c r="E8" s="75">
        <v>0.02</v>
      </c>
      <c r="F8" s="75">
        <v>6.0000000000000001E-3</v>
      </c>
      <c r="G8" s="75"/>
      <c r="H8" s="75"/>
      <c r="I8" s="75"/>
      <c r="J8" s="75"/>
      <c r="K8" s="95" t="b">
        <f>OR(G14&lt;&gt;"t+1")</f>
        <v>1</v>
      </c>
      <c r="L8" s="85" t="b">
        <f>OR(SUM(D7:J8)=0)</f>
        <v>0</v>
      </c>
      <c r="M8" s="96" t="b">
        <f>OR(K8=TRUE,L8=TRUE)</f>
        <v>1</v>
      </c>
    </row>
    <row r="9" spans="1:16" s="12" customFormat="1" ht="12.75" customHeight="1" x14ac:dyDescent="0.25">
      <c r="A9" s="206" t="s">
        <v>4</v>
      </c>
      <c r="B9" s="92">
        <f>SUM(D9:J9)</f>
        <v>0</v>
      </c>
      <c r="C9" s="77" t="s">
        <v>39</v>
      </c>
      <c r="D9" s="75">
        <v>0.02</v>
      </c>
      <c r="E9" s="75">
        <v>-0.02</v>
      </c>
      <c r="F9" s="75"/>
      <c r="G9" s="75"/>
      <c r="H9" s="75"/>
      <c r="I9" s="75"/>
      <c r="J9" s="75"/>
      <c r="K9" s="95" t="b">
        <f>OR(G14&lt;&gt;"t+2")</f>
        <v>1</v>
      </c>
      <c r="L9" s="85" t="b">
        <f>OR(SUM(D7:J9)=0)</f>
        <v>0</v>
      </c>
      <c r="M9" s="96" t="b">
        <f>OR(K9=TRUE,L9=TRUE)</f>
        <v>1</v>
      </c>
    </row>
    <row r="10" spans="1:16" s="12" customFormat="1" ht="12.75" customHeight="1" x14ac:dyDescent="0.25">
      <c r="A10" s="206" t="s">
        <v>5</v>
      </c>
      <c r="B10" s="92">
        <f>SUM(D10:J10)</f>
        <v>0.16799999999999998</v>
      </c>
      <c r="C10" s="77" t="s">
        <v>40</v>
      </c>
      <c r="D10" s="75">
        <v>2.4E-2</v>
      </c>
      <c r="E10" s="75">
        <v>0.02</v>
      </c>
      <c r="F10" s="75">
        <v>0.124</v>
      </c>
      <c r="G10" s="75"/>
      <c r="H10" s="75"/>
      <c r="I10" s="75"/>
      <c r="J10" s="75"/>
      <c r="K10" s="95" t="b">
        <f>OR(G14&lt;&gt;"t+3")</f>
        <v>1</v>
      </c>
      <c r="L10" s="85" t="b">
        <f>OR(SUM(D7:J10)=0)</f>
        <v>0</v>
      </c>
      <c r="M10" s="96" t="b">
        <f>OR(K10=TRUE,L10=TRUE)</f>
        <v>1</v>
      </c>
      <c r="O10" s="12" t="s">
        <v>32</v>
      </c>
    </row>
    <row r="11" spans="1:16" s="12" customFormat="1" x14ac:dyDescent="0.2">
      <c r="A11" s="215"/>
      <c r="B11" s="93"/>
      <c r="C11" s="76"/>
      <c r="D11" s="82"/>
      <c r="E11" s="82"/>
      <c r="F11" s="82"/>
      <c r="G11" s="82"/>
      <c r="H11" s="83"/>
      <c r="I11" s="82"/>
      <c r="K11" s="95"/>
      <c r="L11" s="85"/>
      <c r="M11" s="102" t="b">
        <f>IF(OR(B6=0,OR(G14="")),TRUE,FALSE)</f>
        <v>1</v>
      </c>
    </row>
    <row r="12" spans="1:16" s="12" customFormat="1" x14ac:dyDescent="0.2">
      <c r="A12" s="215"/>
      <c r="B12" s="91">
        <f>IF(G14="T+1",G12,0)</f>
        <v>0</v>
      </c>
      <c r="C12" s="801" t="str">
        <f>'(G1) Translator'!A$205</f>
        <v>Vlera bazë e taksës së re</v>
      </c>
      <c r="D12" s="801"/>
      <c r="E12" s="801"/>
      <c r="F12" s="801"/>
      <c r="G12" s="802">
        <v>0</v>
      </c>
      <c r="H12" s="802"/>
      <c r="I12" s="82"/>
      <c r="K12" s="95"/>
      <c r="L12" s="85"/>
      <c r="M12" s="96" t="b">
        <f>AND(M8=TRUE,M9=TRUE,M10=TRUE,M11=TRUE)</f>
        <v>1</v>
      </c>
      <c r="P12" s="12" t="s">
        <v>32</v>
      </c>
    </row>
    <row r="13" spans="1:16" s="12" customFormat="1" ht="12.75" hidden="1" customHeight="1" x14ac:dyDescent="0.2">
      <c r="A13" s="215"/>
      <c r="B13" s="91">
        <f>IF(G14="T+2",G12,0)</f>
        <v>0</v>
      </c>
      <c r="C13" s="801" t="s">
        <v>41</v>
      </c>
      <c r="D13" s="801"/>
      <c r="E13" s="801"/>
      <c r="F13" s="801"/>
      <c r="G13" s="804"/>
      <c r="H13" s="805"/>
      <c r="I13" s="82"/>
      <c r="J13" s="74"/>
      <c r="K13" s="87"/>
      <c r="L13" s="87"/>
      <c r="M13" s="89"/>
    </row>
    <row r="14" spans="1:16" s="12" customFormat="1" x14ac:dyDescent="0.2">
      <c r="A14" s="216"/>
      <c r="B14" s="94">
        <f>IF(G14="T+3",G12,0)</f>
        <v>0</v>
      </c>
      <c r="C14" s="801" t="str">
        <f>'(G1) Translator'!A$206</f>
        <v>Futja e taksës</v>
      </c>
      <c r="D14" s="801"/>
      <c r="E14" s="801"/>
      <c r="F14" s="801"/>
      <c r="G14" s="803"/>
      <c r="H14" s="803"/>
      <c r="I14" s="84"/>
      <c r="J14" s="40"/>
      <c r="K14" s="81" t="str">
        <f>IF(M12=FALSE,"INCORRECT ENTRY!","OK!")</f>
        <v>OK!</v>
      </c>
      <c r="L14" s="78"/>
      <c r="M14" s="79"/>
    </row>
    <row r="15" spans="1:16" s="12" customFormat="1" x14ac:dyDescent="0.2">
      <c r="A15" s="210"/>
      <c r="B15" s="11"/>
      <c r="C15" s="11"/>
      <c r="D15" s="28"/>
      <c r="E15" s="28"/>
      <c r="F15" s="28"/>
      <c r="G15" s="28"/>
      <c r="H15" s="32"/>
      <c r="I15" s="28"/>
      <c r="J15" s="28"/>
      <c r="K15" s="11"/>
      <c r="L15" s="11"/>
      <c r="M15" s="11"/>
    </row>
    <row r="16" spans="1:16" s="12" customFormat="1" x14ac:dyDescent="0.2">
      <c r="A16" s="217" t="str">
        <f>'(G1) Translator'!A189</f>
        <v xml:space="preserve">Taksa mbi pasurine e paluajteshme/ndertesa </v>
      </c>
      <c r="B16" s="98">
        <f>'(C2) Të ardhurat Viti kaluar'!C9</f>
        <v>218</v>
      </c>
      <c r="C16" s="98">
        <f>'(C2) Të ardhurat Viti kaluar'!D9</f>
        <v>650</v>
      </c>
      <c r="D16" s="26"/>
      <c r="E16" s="26"/>
      <c r="F16" s="26"/>
      <c r="G16" s="26"/>
      <c r="H16" s="26"/>
      <c r="I16" s="26"/>
      <c r="J16" s="26"/>
      <c r="K16" s="105">
        <f>IF(G24="current budget",G22*(1+SUM(D18:J18)),K17)</f>
        <v>1000.402</v>
      </c>
      <c r="L16" s="97">
        <f>IF(K16=0,B23,K16+K16*B19)</f>
        <v>999.80175880000002</v>
      </c>
      <c r="M16" s="97">
        <f>IF(L16=0,B24,L16+L16*B20)</f>
        <v>1099.7819346799999</v>
      </c>
    </row>
    <row r="17" spans="1:13" s="12" customFormat="1" x14ac:dyDescent="0.2">
      <c r="A17" s="208"/>
      <c r="B17" s="90">
        <f>SUM(D17:J17)</f>
        <v>0</v>
      </c>
      <c r="C17" s="80" t="str">
        <f>C$7</f>
        <v>Buxheti aktual</v>
      </c>
      <c r="D17" s="75"/>
      <c r="E17" s="75"/>
      <c r="F17" s="75"/>
      <c r="G17" s="75"/>
      <c r="H17" s="75"/>
      <c r="I17" s="75"/>
      <c r="J17" s="75"/>
      <c r="K17" s="85">
        <f>IF(B16=0,B22,B16+(B16*B17)+(B16+(B16*B17))*B18)</f>
        <v>1000.402</v>
      </c>
      <c r="L17" s="99"/>
      <c r="M17" s="100"/>
    </row>
    <row r="18" spans="1:13" s="12" customFormat="1" ht="14.25" x14ac:dyDescent="0.25">
      <c r="A18" s="206" t="s">
        <v>3</v>
      </c>
      <c r="B18" s="92">
        <f>SUM(D18:J18)</f>
        <v>3.589</v>
      </c>
      <c r="C18" s="77" t="s">
        <v>38</v>
      </c>
      <c r="D18" s="75">
        <v>2.4E-2</v>
      </c>
      <c r="E18" s="75">
        <v>0.02</v>
      </c>
      <c r="F18" s="75">
        <v>0.2</v>
      </c>
      <c r="G18" s="75">
        <v>0.2</v>
      </c>
      <c r="H18" s="75">
        <v>0.2</v>
      </c>
      <c r="I18" s="75">
        <v>2.9449999999999998</v>
      </c>
      <c r="J18" s="75"/>
      <c r="K18" s="95" t="b">
        <f>OR(G24&lt;&gt;"t+1")</f>
        <v>1</v>
      </c>
      <c r="L18" s="85" t="b">
        <f>OR(SUM(D17:J18)=0)</f>
        <v>0</v>
      </c>
      <c r="M18" s="96" t="b">
        <f>OR(K18=TRUE,L18=TRUE)</f>
        <v>1</v>
      </c>
    </row>
    <row r="19" spans="1:13" s="12" customFormat="1" ht="14.25" x14ac:dyDescent="0.25">
      <c r="A19" s="206" t="s">
        <v>4</v>
      </c>
      <c r="B19" s="92">
        <f>SUM(D19:J19)</f>
        <v>-5.9999999999999984E-4</v>
      </c>
      <c r="C19" s="77" t="s">
        <v>39</v>
      </c>
      <c r="D19" s="75">
        <v>2.3E-2</v>
      </c>
      <c r="E19" s="75">
        <v>-2.3599999999999999E-2</v>
      </c>
      <c r="F19" s="75"/>
      <c r="G19" s="75"/>
      <c r="H19" s="75"/>
      <c r="I19" s="75"/>
      <c r="J19" s="75"/>
      <c r="K19" s="95" t="b">
        <f>OR(G24&lt;&gt;"t+2")</f>
        <v>1</v>
      </c>
      <c r="L19" s="85" t="b">
        <f>OR(SUM(D17:J19)=0)</f>
        <v>0</v>
      </c>
      <c r="M19" s="96" t="b">
        <f>OR(K19=TRUE,L19=TRUE)</f>
        <v>1</v>
      </c>
    </row>
    <row r="20" spans="1:13" s="12" customFormat="1" ht="14.25" x14ac:dyDescent="0.25">
      <c r="A20" s="206" t="s">
        <v>5</v>
      </c>
      <c r="B20" s="92">
        <f>SUM(D20:J20)</f>
        <v>0.1</v>
      </c>
      <c r="C20" s="77" t="s">
        <v>40</v>
      </c>
      <c r="D20" s="75">
        <v>2.3E-2</v>
      </c>
      <c r="E20" s="75">
        <v>0.02</v>
      </c>
      <c r="F20" s="75">
        <v>0.02</v>
      </c>
      <c r="G20" s="75">
        <v>3.6999999999999998E-2</v>
      </c>
      <c r="H20" s="75"/>
      <c r="I20" s="75"/>
      <c r="J20" s="75"/>
      <c r="K20" s="95" t="b">
        <f>OR(G24&lt;&gt;"t+3")</f>
        <v>1</v>
      </c>
      <c r="L20" s="85" t="b">
        <f>OR(SUM(D17:J20)=0)</f>
        <v>0</v>
      </c>
      <c r="M20" s="96" t="b">
        <f>OR(K20=TRUE,L20=TRUE)</f>
        <v>1</v>
      </c>
    </row>
    <row r="21" spans="1:13" s="12" customFormat="1" x14ac:dyDescent="0.2">
      <c r="A21" s="207"/>
      <c r="B21" s="93"/>
      <c r="C21" s="76"/>
      <c r="D21" s="82"/>
      <c r="E21" s="82"/>
      <c r="F21" s="82"/>
      <c r="G21" s="82"/>
      <c r="H21" s="83"/>
      <c r="I21" s="82"/>
      <c r="K21" s="95"/>
      <c r="L21" s="85"/>
      <c r="M21" s="102" t="b">
        <f>IF(OR(B16=0,OR(G24="")),TRUE,FALSE)</f>
        <v>1</v>
      </c>
    </row>
    <row r="22" spans="1:13" s="12" customFormat="1" x14ac:dyDescent="0.2">
      <c r="A22" s="208"/>
      <c r="B22" s="91">
        <f>IF(G24="T+1",G22,0)</f>
        <v>0</v>
      </c>
      <c r="C22" s="801" t="str">
        <f>'(G1) Translator'!A$205</f>
        <v>Vlera bazë e taksës së re</v>
      </c>
      <c r="D22" s="801"/>
      <c r="E22" s="801"/>
      <c r="F22" s="801"/>
      <c r="G22" s="802">
        <v>0</v>
      </c>
      <c r="H22" s="802"/>
      <c r="I22" s="82"/>
      <c r="K22" s="95"/>
      <c r="L22" s="85"/>
      <c r="M22" s="96" t="b">
        <f>AND(M18=TRUE,M19=TRUE,M20=TRUE,M21=TRUE)</f>
        <v>1</v>
      </c>
    </row>
    <row r="23" spans="1:13" s="12" customFormat="1" ht="12.75" hidden="1" customHeight="1" x14ac:dyDescent="0.2">
      <c r="A23" s="208"/>
      <c r="B23" s="91">
        <f>IF(G24="T+2",G22,0)</f>
        <v>0</v>
      </c>
      <c r="C23" s="801" t="s">
        <v>41</v>
      </c>
      <c r="D23" s="801"/>
      <c r="E23" s="801"/>
      <c r="F23" s="801"/>
      <c r="G23" s="804"/>
      <c r="H23" s="805"/>
      <c r="I23" s="82"/>
      <c r="J23" s="74"/>
      <c r="K23" s="87"/>
      <c r="L23" s="87"/>
      <c r="M23" s="89"/>
    </row>
    <row r="24" spans="1:13" s="12" customFormat="1" x14ac:dyDescent="0.2">
      <c r="A24" s="209"/>
      <c r="B24" s="94">
        <f>IF(G24="T+3",G22,0)</f>
        <v>0</v>
      </c>
      <c r="C24" s="801" t="str">
        <f>'(G1) Translator'!A$206</f>
        <v>Futja e taksës</v>
      </c>
      <c r="D24" s="801"/>
      <c r="E24" s="801"/>
      <c r="F24" s="801"/>
      <c r="G24" s="803"/>
      <c r="H24" s="803"/>
      <c r="I24" s="84"/>
      <c r="J24" s="40"/>
      <c r="K24" s="81" t="str">
        <f>IF(M22=FALSE,"INCORRECT ENTRY!","OK!")</f>
        <v>OK!</v>
      </c>
      <c r="L24" s="78"/>
      <c r="M24" s="79"/>
    </row>
    <row r="25" spans="1:13" s="12" customFormat="1" x14ac:dyDescent="0.2">
      <c r="A25" s="210"/>
      <c r="B25" s="11"/>
      <c r="C25" s="11"/>
      <c r="D25" s="28"/>
      <c r="E25" s="28"/>
      <c r="F25" s="28"/>
      <c r="G25" s="28"/>
      <c r="H25" s="32"/>
      <c r="I25" s="28"/>
      <c r="J25" s="28"/>
      <c r="K25" s="11"/>
      <c r="L25" s="11"/>
      <c r="M25" s="11"/>
    </row>
    <row r="26" spans="1:13" s="12" customFormat="1" x14ac:dyDescent="0.2">
      <c r="A26" s="217" t="str">
        <f>'(G1) Translator'!A190</f>
        <v>Taksa mbi pasurine e paluajteshme/Toka bujqësore</v>
      </c>
      <c r="B26" s="98">
        <f>'(C2) Të ardhurat Viti kaluar'!C10</f>
        <v>720</v>
      </c>
      <c r="C26" s="98">
        <f>'(C2) Të ardhurat Viti kaluar'!D10</f>
        <v>1000</v>
      </c>
      <c r="D26" s="26"/>
      <c r="E26" s="26"/>
      <c r="F26" s="26"/>
      <c r="G26" s="26"/>
      <c r="H26" s="26"/>
      <c r="I26" s="26"/>
      <c r="J26" s="26"/>
      <c r="K26" s="105">
        <f>IF(G34="current budget",G32*(1+SUM(D28:J28)),K27)</f>
        <v>2000.16</v>
      </c>
      <c r="L26" s="97">
        <f>IF(K26=0,B33,K26+K26*B29)</f>
        <v>2200.1759999999999</v>
      </c>
      <c r="M26" s="97">
        <f>IF(L26=0,B34,L26+L26*B30)</f>
        <v>2200.1759999999999</v>
      </c>
    </row>
    <row r="27" spans="1:13" s="12" customFormat="1" x14ac:dyDescent="0.2">
      <c r="A27" s="208"/>
      <c r="B27" s="90">
        <f>SUM(D27:J27)</f>
        <v>0</v>
      </c>
      <c r="C27" s="80" t="str">
        <f>C$7</f>
        <v>Buxheti aktual</v>
      </c>
      <c r="D27" s="75"/>
      <c r="E27" s="75"/>
      <c r="F27" s="75"/>
      <c r="G27" s="75"/>
      <c r="H27" s="75"/>
      <c r="I27" s="75"/>
      <c r="J27" s="75"/>
      <c r="K27" s="85">
        <f>IF(B26=0,B32,B26+(B26*B27)+(B26+(B26*B27))*B28)</f>
        <v>2000.16</v>
      </c>
      <c r="L27" s="99"/>
      <c r="M27" s="100"/>
    </row>
    <row r="28" spans="1:13" s="12" customFormat="1" ht="14.25" x14ac:dyDescent="0.25">
      <c r="A28" s="206" t="s">
        <v>3</v>
      </c>
      <c r="B28" s="92">
        <f>SUM(D28:J28)</f>
        <v>1.778</v>
      </c>
      <c r="C28" s="77" t="s">
        <v>38</v>
      </c>
      <c r="D28" s="75">
        <v>2.4E-2</v>
      </c>
      <c r="E28" s="75">
        <v>0.02</v>
      </c>
      <c r="F28" s="75">
        <v>0.2</v>
      </c>
      <c r="G28" s="75">
        <v>0.2</v>
      </c>
      <c r="H28" s="75">
        <v>0.25</v>
      </c>
      <c r="I28" s="75">
        <v>1.0840000000000001</v>
      </c>
      <c r="J28" s="75"/>
      <c r="K28" s="95" t="b">
        <f>OR(G34&lt;&gt;"t+1")</f>
        <v>1</v>
      </c>
      <c r="L28" s="85" t="b">
        <f>OR(SUM(D27:J28)=0)</f>
        <v>0</v>
      </c>
      <c r="M28" s="96" t="b">
        <f>OR(K28=TRUE,L28=TRUE)</f>
        <v>1</v>
      </c>
    </row>
    <row r="29" spans="1:13" s="12" customFormat="1" ht="14.25" x14ac:dyDescent="0.25">
      <c r="A29" s="206" t="s">
        <v>4</v>
      </c>
      <c r="B29" s="92">
        <f>SUM(D29:J29)</f>
        <v>0.1</v>
      </c>
      <c r="C29" s="77" t="s">
        <v>39</v>
      </c>
      <c r="D29" s="75">
        <v>2.4E-2</v>
      </c>
      <c r="E29" s="75">
        <v>0.02</v>
      </c>
      <c r="F29" s="75"/>
      <c r="G29" s="75"/>
      <c r="H29" s="75">
        <v>5.6000000000000001E-2</v>
      </c>
      <c r="I29" s="75"/>
      <c r="J29" s="75"/>
      <c r="K29" s="95" t="b">
        <f>OR(G34&lt;&gt;"t+2")</f>
        <v>1</v>
      </c>
      <c r="L29" s="85" t="b">
        <f>OR(SUM(D27:J29)=0)</f>
        <v>0</v>
      </c>
      <c r="M29" s="96" t="b">
        <f>OR(K29=TRUE,L29=TRUE)</f>
        <v>1</v>
      </c>
    </row>
    <row r="30" spans="1:13" s="12" customFormat="1" ht="14.25" x14ac:dyDescent="0.25">
      <c r="A30" s="206" t="s">
        <v>5</v>
      </c>
      <c r="B30" s="92">
        <f>SUM(D30:J30)</f>
        <v>0</v>
      </c>
      <c r="C30" s="77" t="s">
        <v>40</v>
      </c>
      <c r="D30" s="75">
        <v>2.4E-2</v>
      </c>
      <c r="E30" s="75">
        <v>1.6E-2</v>
      </c>
      <c r="F30" s="75"/>
      <c r="G30" s="75"/>
      <c r="H30" s="75">
        <v>-0.04</v>
      </c>
      <c r="I30" s="75"/>
      <c r="J30" s="75"/>
      <c r="K30" s="95" t="b">
        <f>OR(G34&lt;&gt;"t+3")</f>
        <v>1</v>
      </c>
      <c r="L30" s="85" t="b">
        <f>OR(SUM(D27:J30)=0)</f>
        <v>0</v>
      </c>
      <c r="M30" s="96" t="b">
        <f>OR(K30=TRUE,L30=TRUE)</f>
        <v>1</v>
      </c>
    </row>
    <row r="31" spans="1:13" s="12" customFormat="1" x14ac:dyDescent="0.2">
      <c r="A31" s="207"/>
      <c r="B31" s="93"/>
      <c r="C31" s="76"/>
      <c r="D31" s="82"/>
      <c r="E31" s="82"/>
      <c r="F31" s="82"/>
      <c r="G31" s="82"/>
      <c r="H31" s="83"/>
      <c r="I31" s="82"/>
      <c r="K31" s="95"/>
      <c r="L31" s="85"/>
      <c r="M31" s="102" t="b">
        <f>IF(OR(B26=0,OR(G34="")),TRUE,FALSE)</f>
        <v>1</v>
      </c>
    </row>
    <row r="32" spans="1:13" s="12" customFormat="1" x14ac:dyDescent="0.2">
      <c r="A32" s="208"/>
      <c r="B32" s="91">
        <f>IF(G34="T+1",G32,0)</f>
        <v>0</v>
      </c>
      <c r="C32" s="801" t="str">
        <f>'(G1) Translator'!A$205</f>
        <v>Vlera bazë e taksës së re</v>
      </c>
      <c r="D32" s="801"/>
      <c r="E32" s="801"/>
      <c r="F32" s="801"/>
      <c r="G32" s="802"/>
      <c r="H32" s="802"/>
      <c r="I32" s="82"/>
      <c r="K32" s="95"/>
      <c r="L32" s="85"/>
      <c r="M32" s="96" t="b">
        <f>AND(M28=TRUE,M29=TRUE,M30=TRUE,M31=TRUE)</f>
        <v>1</v>
      </c>
    </row>
    <row r="33" spans="1:13" s="12" customFormat="1" ht="12.75" hidden="1" customHeight="1" x14ac:dyDescent="0.2">
      <c r="A33" s="208"/>
      <c r="B33" s="91">
        <f>IF(G34="T+2",G32,0)</f>
        <v>0</v>
      </c>
      <c r="C33" s="801" t="s">
        <v>41</v>
      </c>
      <c r="D33" s="801"/>
      <c r="E33" s="801"/>
      <c r="F33" s="801"/>
      <c r="G33" s="804"/>
      <c r="H33" s="805"/>
      <c r="I33" s="82"/>
      <c r="J33" s="74"/>
      <c r="K33" s="87"/>
      <c r="L33" s="87"/>
      <c r="M33" s="89"/>
    </row>
    <row r="34" spans="1:13" s="753" customFormat="1" x14ac:dyDescent="0.2">
      <c r="A34" s="748"/>
      <c r="B34" s="94">
        <f>IF(G34="T+3",G32,0)</f>
        <v>0</v>
      </c>
      <c r="C34" s="801" t="str">
        <f>'(G1) Translator'!A$206</f>
        <v>Futja e taksës</v>
      </c>
      <c r="D34" s="801"/>
      <c r="E34" s="801"/>
      <c r="F34" s="801"/>
      <c r="G34" s="803"/>
      <c r="H34" s="803"/>
      <c r="I34" s="749"/>
      <c r="J34" s="750"/>
      <c r="K34" s="81" t="str">
        <f>IF(M32=FALSE,"INCORRECT ENTRY!","OK!")</f>
        <v>OK!</v>
      </c>
      <c r="L34" s="751"/>
      <c r="M34" s="752"/>
    </row>
    <row r="35" spans="1:13" s="12" customFormat="1" x14ac:dyDescent="0.2">
      <c r="A35" s="217" t="str">
        <f>'(G1) Translator'!A191</f>
        <v>Taksa e fjetjes ne hotel</v>
      </c>
      <c r="B35" s="98">
        <f>'(C2) Të ardhurat Viti kaluar'!C11</f>
        <v>0</v>
      </c>
      <c r="C35" s="98">
        <f>'(C2) Të ardhurat Viti kaluar'!D11</f>
        <v>0</v>
      </c>
      <c r="D35" s="26"/>
      <c r="E35" s="26"/>
      <c r="F35" s="26"/>
      <c r="G35" s="26"/>
      <c r="H35" s="26"/>
      <c r="I35" s="26"/>
      <c r="J35" s="26"/>
      <c r="K35" s="105">
        <f>IF(G43="current budget",G41*(1+SUM(D37:J37)),K36)</f>
        <v>0</v>
      </c>
      <c r="L35" s="97">
        <f>IF(K35=0,B42,K35+K35*B38)</f>
        <v>0</v>
      </c>
      <c r="M35" s="97">
        <f>IF(L35=0,B43,L35+L35*B39)</f>
        <v>0</v>
      </c>
    </row>
    <row r="36" spans="1:13" s="12" customFormat="1" x14ac:dyDescent="0.2">
      <c r="A36" s="208"/>
      <c r="B36" s="90">
        <f>SUM(D36:J36)</f>
        <v>0</v>
      </c>
      <c r="C36" s="80" t="str">
        <f>C$7</f>
        <v>Buxheti aktual</v>
      </c>
      <c r="D36" s="75"/>
      <c r="E36" s="75"/>
      <c r="F36" s="75"/>
      <c r="G36" s="75"/>
      <c r="H36" s="75"/>
      <c r="I36" s="75"/>
      <c r="J36" s="75"/>
      <c r="K36" s="85">
        <f>IF(B35=0,B41,B35+(B35*B36)+(B35+(B35*B36))*B37)</f>
        <v>0</v>
      </c>
      <c r="L36" s="99"/>
      <c r="M36" s="100"/>
    </row>
    <row r="37" spans="1:13" s="12" customFormat="1" ht="14.25" x14ac:dyDescent="0.25">
      <c r="A37" s="206" t="s">
        <v>3</v>
      </c>
      <c r="B37" s="92">
        <f>SUM(D37:J37)</f>
        <v>0</v>
      </c>
      <c r="C37" s="77" t="s">
        <v>38</v>
      </c>
      <c r="D37" s="75"/>
      <c r="E37" s="75"/>
      <c r="F37" s="75"/>
      <c r="G37" s="75"/>
      <c r="H37" s="75"/>
      <c r="I37" s="75"/>
      <c r="J37" s="75"/>
      <c r="K37" s="95" t="b">
        <f>OR(G43&lt;&gt;"t+1")</f>
        <v>1</v>
      </c>
      <c r="L37" s="85" t="b">
        <f>OR(SUM(D36:J37)=0)</f>
        <v>1</v>
      </c>
      <c r="M37" s="96" t="b">
        <f>OR(K37=TRUE,L37=TRUE)</f>
        <v>1</v>
      </c>
    </row>
    <row r="38" spans="1:13" s="12" customFormat="1" ht="14.25" x14ac:dyDescent="0.25">
      <c r="A38" s="206" t="s">
        <v>4</v>
      </c>
      <c r="B38" s="92">
        <f>SUM(D38:J38)</f>
        <v>0</v>
      </c>
      <c r="C38" s="77" t="s">
        <v>39</v>
      </c>
      <c r="D38" s="75"/>
      <c r="E38" s="75"/>
      <c r="F38" s="75"/>
      <c r="G38" s="75"/>
      <c r="H38" s="75"/>
      <c r="I38" s="75"/>
      <c r="J38" s="75"/>
      <c r="K38" s="95" t="b">
        <f>OR(G43&lt;&gt;"t+2")</f>
        <v>1</v>
      </c>
      <c r="L38" s="85" t="b">
        <f>OR(SUM(D36:J38)=0)</f>
        <v>1</v>
      </c>
      <c r="M38" s="96" t="b">
        <f>OR(K38=TRUE,L38=TRUE)</f>
        <v>1</v>
      </c>
    </row>
    <row r="39" spans="1:13" s="12" customFormat="1" ht="14.25" x14ac:dyDescent="0.25">
      <c r="A39" s="206" t="s">
        <v>5</v>
      </c>
      <c r="B39" s="92">
        <f>SUM(D39:J39)</f>
        <v>0</v>
      </c>
      <c r="C39" s="77" t="s">
        <v>40</v>
      </c>
      <c r="D39" s="75"/>
      <c r="E39" s="75"/>
      <c r="F39" s="75"/>
      <c r="G39" s="75"/>
      <c r="H39" s="75"/>
      <c r="I39" s="75"/>
      <c r="J39" s="75"/>
      <c r="K39" s="95" t="b">
        <f>OR(G43&lt;&gt;"t+3")</f>
        <v>1</v>
      </c>
      <c r="L39" s="85" t="b">
        <f>OR(SUM(D36:J39)=0)</f>
        <v>1</v>
      </c>
      <c r="M39" s="96" t="b">
        <f>OR(K39=TRUE,L39=TRUE)</f>
        <v>1</v>
      </c>
    </row>
    <row r="40" spans="1:13" s="12" customFormat="1" x14ac:dyDescent="0.2">
      <c r="A40" s="207"/>
      <c r="B40" s="93"/>
      <c r="C40" s="76"/>
      <c r="D40" s="82"/>
      <c r="E40" s="82"/>
      <c r="F40" s="82"/>
      <c r="G40" s="82"/>
      <c r="H40" s="83"/>
      <c r="I40" s="82"/>
      <c r="K40" s="95"/>
      <c r="L40" s="85"/>
      <c r="M40" s="102" t="b">
        <f>IF(OR(B35=0,OR(G43="")),TRUE,FALSE)</f>
        <v>1</v>
      </c>
    </row>
    <row r="41" spans="1:13" s="12" customFormat="1" x14ac:dyDescent="0.2">
      <c r="A41" s="208"/>
      <c r="B41" s="91">
        <f>IF(G43="T+1",G41,0)</f>
        <v>0</v>
      </c>
      <c r="C41" s="801" t="str">
        <f>'(G1) Translator'!A$205</f>
        <v>Vlera bazë e taksës së re</v>
      </c>
      <c r="D41" s="801"/>
      <c r="E41" s="801"/>
      <c r="F41" s="801"/>
      <c r="G41" s="802">
        <v>0</v>
      </c>
      <c r="H41" s="802"/>
      <c r="I41" s="82"/>
      <c r="K41" s="95"/>
      <c r="L41" s="85"/>
      <c r="M41" s="96" t="b">
        <f>AND(M37=TRUE,M38=TRUE,M39=TRUE,M40=TRUE)</f>
        <v>1</v>
      </c>
    </row>
    <row r="42" spans="1:13" s="12" customFormat="1" ht="12.75" hidden="1" customHeight="1" x14ac:dyDescent="0.2">
      <c r="A42" s="208"/>
      <c r="B42" s="91">
        <f>IF(G43="T+2",G41,0)</f>
        <v>0</v>
      </c>
      <c r="C42" s="801" t="s">
        <v>41</v>
      </c>
      <c r="D42" s="801"/>
      <c r="E42" s="801"/>
      <c r="F42" s="801"/>
      <c r="G42" s="804"/>
      <c r="H42" s="805"/>
      <c r="I42" s="82"/>
      <c r="J42" s="74"/>
      <c r="K42" s="87"/>
      <c r="L42" s="87"/>
      <c r="M42" s="89"/>
    </row>
    <row r="43" spans="1:13" s="12" customFormat="1" x14ac:dyDescent="0.2">
      <c r="A43" s="209"/>
      <c r="B43" s="94">
        <f>IF(G43="T+3",G41,0)</f>
        <v>0</v>
      </c>
      <c r="C43" s="801" t="str">
        <f>'(G1) Translator'!A$206</f>
        <v>Futja e taksës</v>
      </c>
      <c r="D43" s="801"/>
      <c r="E43" s="801"/>
      <c r="F43" s="801"/>
      <c r="G43" s="803"/>
      <c r="H43" s="803"/>
      <c r="I43" s="84"/>
      <c r="J43" s="40"/>
      <c r="K43" s="81" t="str">
        <f>IF(M41=FALSE,"INCORRECT ENTRY!","OK!")</f>
        <v>OK!</v>
      </c>
      <c r="L43" s="78"/>
      <c r="M43" s="79"/>
    </row>
    <row r="44" spans="1:13" s="24" customFormat="1" x14ac:dyDescent="0.2">
      <c r="A44" s="186"/>
      <c r="B44" s="11"/>
      <c r="C44" s="36"/>
      <c r="D44" s="28"/>
      <c r="E44" s="28"/>
      <c r="F44" s="28"/>
      <c r="G44" s="28"/>
      <c r="H44" s="32"/>
      <c r="I44" s="28"/>
      <c r="J44" s="28"/>
      <c r="K44" s="11"/>
      <c r="L44" s="11"/>
      <c r="M44" s="11"/>
    </row>
    <row r="45" spans="1:13" s="12" customFormat="1" x14ac:dyDescent="0.2">
      <c r="A45" s="217" t="str">
        <f>'(G1) Translator'!A192</f>
        <v>Taksa e ndikimit në infrastrukturë nga ndertimet e reja</v>
      </c>
      <c r="B45" s="98">
        <f>'(C2) Të ardhurat Viti kaluar'!C12</f>
        <v>143</v>
      </c>
      <c r="C45" s="98">
        <f>'(C2) Të ardhurat Viti kaluar'!D12</f>
        <v>1100</v>
      </c>
      <c r="D45" s="26"/>
      <c r="E45" s="26"/>
      <c r="F45" s="26"/>
      <c r="G45" s="26"/>
      <c r="H45" s="26"/>
      <c r="I45" s="26"/>
      <c r="J45" s="26"/>
      <c r="K45" s="105">
        <f>IF(G53="current budget",G51*(1+SUM(D47:J47)),K46)</f>
        <v>499.64199999999994</v>
      </c>
      <c r="L45" s="97">
        <f>IF(K45=0,B52,K45+K45*B48)</f>
        <v>499.64199999999994</v>
      </c>
      <c r="M45" s="97">
        <f>IF(L45=0,B53,L45+L45*B49)</f>
        <v>700.49808399999995</v>
      </c>
    </row>
    <row r="46" spans="1:13" s="12" customFormat="1" x14ac:dyDescent="0.2">
      <c r="A46" s="208"/>
      <c r="B46" s="90">
        <f>SUM(D46:J46)</f>
        <v>0</v>
      </c>
      <c r="C46" s="80" t="str">
        <f>C$7</f>
        <v>Buxheti aktual</v>
      </c>
      <c r="D46" s="75"/>
      <c r="E46" s="75"/>
      <c r="F46" s="75"/>
      <c r="G46" s="75"/>
      <c r="H46" s="75"/>
      <c r="I46" s="75"/>
      <c r="J46" s="75"/>
      <c r="K46" s="85">
        <f>IF(B45=0,B51,B45+(B45*B46)+(B45+(B45*B46))*B47)</f>
        <v>499.64199999999994</v>
      </c>
      <c r="L46" s="99"/>
      <c r="M46" s="100"/>
    </row>
    <row r="47" spans="1:13" s="12" customFormat="1" ht="14.25" x14ac:dyDescent="0.25">
      <c r="A47" s="208"/>
      <c r="B47" s="92">
        <f>SUM(D47:J47)</f>
        <v>2.4939999999999998</v>
      </c>
      <c r="C47" s="77" t="s">
        <v>38</v>
      </c>
      <c r="D47" s="75">
        <v>2.4E-2</v>
      </c>
      <c r="E47" s="75"/>
      <c r="F47" s="75">
        <v>1</v>
      </c>
      <c r="G47" s="75"/>
      <c r="H47" s="75">
        <v>0.27</v>
      </c>
      <c r="I47" s="75">
        <v>1.2</v>
      </c>
      <c r="J47" s="75"/>
      <c r="K47" s="95" t="b">
        <f>OR(G53&lt;&gt;"t+1")</f>
        <v>1</v>
      </c>
      <c r="L47" s="85" t="b">
        <f>OR(SUM(D46:J47)=0)</f>
        <v>0</v>
      </c>
      <c r="M47" s="96" t="b">
        <f>OR(K47=TRUE,L47=TRUE)</f>
        <v>1</v>
      </c>
    </row>
    <row r="48" spans="1:13" s="12" customFormat="1" ht="14.25" x14ac:dyDescent="0.25">
      <c r="A48" s="208"/>
      <c r="B48" s="92">
        <f>SUM(D48:J48)</f>
        <v>0</v>
      </c>
      <c r="C48" s="77" t="s">
        <v>39</v>
      </c>
      <c r="D48" s="75"/>
      <c r="E48" s="75"/>
      <c r="F48" s="75"/>
      <c r="G48" s="75"/>
      <c r="H48" s="75"/>
      <c r="I48" s="75"/>
      <c r="J48" s="75"/>
      <c r="K48" s="95" t="b">
        <f>OR(G53&lt;&gt;"t+2")</f>
        <v>1</v>
      </c>
      <c r="L48" s="85" t="b">
        <f>OR(SUM(D46:J48)=0)</f>
        <v>0</v>
      </c>
      <c r="M48" s="96" t="b">
        <f>OR(K48=TRUE,L48=TRUE)</f>
        <v>1</v>
      </c>
    </row>
    <row r="49" spans="1:13" s="12" customFormat="1" ht="14.25" x14ac:dyDescent="0.25">
      <c r="A49" s="208"/>
      <c r="B49" s="92">
        <f>SUM(D49:J49)</f>
        <v>0.40200000000000002</v>
      </c>
      <c r="C49" s="77" t="s">
        <v>40</v>
      </c>
      <c r="D49" s="75">
        <v>2.4E-2</v>
      </c>
      <c r="E49" s="75"/>
      <c r="F49" s="75">
        <v>0.3</v>
      </c>
      <c r="G49" s="75"/>
      <c r="H49" s="75">
        <v>7.8E-2</v>
      </c>
      <c r="I49" s="75"/>
      <c r="J49" s="75"/>
      <c r="K49" s="95" t="b">
        <f>OR(G53&lt;&gt;"t+3")</f>
        <v>1</v>
      </c>
      <c r="L49" s="85" t="b">
        <f>OR(SUM(D46:J49)=0)</f>
        <v>0</v>
      </c>
      <c r="M49" s="96" t="b">
        <f>OR(K49=TRUE,L49=TRUE)</f>
        <v>1</v>
      </c>
    </row>
    <row r="50" spans="1:13" s="12" customFormat="1" x14ac:dyDescent="0.2">
      <c r="A50" s="208"/>
      <c r="B50" s="93"/>
      <c r="C50" s="76"/>
      <c r="D50" s="82"/>
      <c r="E50" s="82"/>
      <c r="F50" s="82"/>
      <c r="G50" s="82"/>
      <c r="H50" s="83"/>
      <c r="I50" s="82"/>
      <c r="K50" s="95"/>
      <c r="L50" s="85"/>
      <c r="M50" s="96" t="b">
        <f>AND(M47=TRUE,M48=TRUE,M49=TRUE)</f>
        <v>1</v>
      </c>
    </row>
    <row r="51" spans="1:13" s="12" customFormat="1" x14ac:dyDescent="0.2">
      <c r="A51" s="208"/>
      <c r="B51" s="91">
        <f>IF(G53="T+1",G51,0)</f>
        <v>0</v>
      </c>
      <c r="C51" s="801" t="str">
        <f>'(G1) Translator'!A$205</f>
        <v>Vlera bazë e taksës së re</v>
      </c>
      <c r="D51" s="801"/>
      <c r="E51" s="801"/>
      <c r="F51" s="801"/>
      <c r="G51" s="802"/>
      <c r="H51" s="802"/>
      <c r="I51" s="82"/>
      <c r="K51" s="88"/>
      <c r="L51" s="87"/>
      <c r="M51" s="89"/>
    </row>
    <row r="52" spans="1:13" s="12" customFormat="1" ht="12.75" hidden="1" customHeight="1" x14ac:dyDescent="0.2">
      <c r="A52" s="208"/>
      <c r="B52" s="91">
        <f>IF(G53="T+2",G51,0)</f>
        <v>0</v>
      </c>
      <c r="C52" s="801" t="s">
        <v>41</v>
      </c>
      <c r="D52" s="801"/>
      <c r="E52" s="801"/>
      <c r="F52" s="801"/>
      <c r="G52" s="804"/>
      <c r="H52" s="805"/>
      <c r="I52" s="82"/>
      <c r="J52" s="74"/>
      <c r="K52" s="87"/>
      <c r="L52" s="87"/>
      <c r="M52" s="89"/>
    </row>
    <row r="53" spans="1:13" s="12" customFormat="1" x14ac:dyDescent="0.2">
      <c r="A53" s="209"/>
      <c r="B53" s="94">
        <f>IF(G53="T+3",G51,0)</f>
        <v>0</v>
      </c>
      <c r="C53" s="801" t="str">
        <f>'(G1) Translator'!A$206</f>
        <v>Futja e taksës</v>
      </c>
      <c r="D53" s="801"/>
      <c r="E53" s="801"/>
      <c r="F53" s="801"/>
      <c r="G53" s="803"/>
      <c r="H53" s="803"/>
      <c r="I53" s="84"/>
      <c r="J53" s="40"/>
      <c r="K53" s="81" t="str">
        <f>IF(M50=FALSE,"INCORECT ENTRY!","OK!")</f>
        <v>OK!</v>
      </c>
      <c r="L53" s="78"/>
      <c r="M53" s="79"/>
    </row>
    <row r="54" spans="1:13" s="24" customFormat="1" x14ac:dyDescent="0.2">
      <c r="A54" s="186"/>
      <c r="B54" s="11"/>
      <c r="C54" s="257"/>
      <c r="D54" s="28"/>
      <c r="E54" s="28"/>
      <c r="F54" s="28"/>
      <c r="G54" s="28"/>
      <c r="H54" s="32"/>
      <c r="I54" s="28"/>
      <c r="J54" s="28"/>
      <c r="K54" s="11"/>
      <c r="L54" s="11"/>
      <c r="M54" s="11"/>
    </row>
    <row r="55" spans="1:13" s="12" customFormat="1" x14ac:dyDescent="0.2">
      <c r="A55" s="217" t="str">
        <f>'(G1) Translator'!A193</f>
        <v>Taksa mbi kalimin e të drejtës së pronësisë për pasuritë e paluajtshme</v>
      </c>
      <c r="B55" s="98">
        <f>'(C2) Të ardhurat Viti kaluar'!C13</f>
        <v>0</v>
      </c>
      <c r="C55" s="98">
        <f>'(C2) Të ardhurat Viti kaluar'!D13</f>
        <v>0</v>
      </c>
      <c r="D55" s="26"/>
      <c r="E55" s="26"/>
      <c r="F55" s="26"/>
      <c r="G55" s="26"/>
      <c r="H55" s="26"/>
      <c r="I55" s="26"/>
      <c r="J55" s="26"/>
      <c r="K55" s="105">
        <f>IF(G63="current budget",G61*(1+SUM(D57:J57)),K56)</f>
        <v>0</v>
      </c>
      <c r="L55" s="97">
        <f>IF(K55=0,B62,K55+K55*B58)</f>
        <v>0</v>
      </c>
      <c r="M55" s="97">
        <f>IF(L55=0,B63,L55+L55*B59)</f>
        <v>0</v>
      </c>
    </row>
    <row r="56" spans="1:13" s="12" customFormat="1" x14ac:dyDescent="0.2">
      <c r="A56" s="208"/>
      <c r="B56" s="90">
        <f>SUM(D56:J56)</f>
        <v>0</v>
      </c>
      <c r="C56" s="80" t="str">
        <f>C$7</f>
        <v>Buxheti aktual</v>
      </c>
      <c r="D56" s="75"/>
      <c r="E56" s="75"/>
      <c r="F56" s="75"/>
      <c r="G56" s="75"/>
      <c r="H56" s="75"/>
      <c r="I56" s="75"/>
      <c r="J56" s="75"/>
      <c r="K56" s="85">
        <f>IF(B55=0,B61,B55+(B55*B56)+(B55+(B55*B56))*B57)</f>
        <v>0</v>
      </c>
      <c r="L56" s="99"/>
      <c r="M56" s="100"/>
    </row>
    <row r="57" spans="1:13" s="12" customFormat="1" ht="14.25" x14ac:dyDescent="0.25">
      <c r="A57" s="206" t="s">
        <v>3</v>
      </c>
      <c r="B57" s="92">
        <f>SUM(D57:J57)</f>
        <v>0</v>
      </c>
      <c r="C57" s="77" t="s">
        <v>38</v>
      </c>
      <c r="D57" s="75"/>
      <c r="E57" s="75"/>
      <c r="F57" s="75"/>
      <c r="G57" s="75"/>
      <c r="H57" s="75"/>
      <c r="I57" s="75"/>
      <c r="J57" s="75"/>
      <c r="K57" s="95" t="b">
        <f>OR(G63&lt;&gt;"t+1")</f>
        <v>1</v>
      </c>
      <c r="L57" s="85" t="b">
        <f>OR(SUM(D56:J57)=0)</f>
        <v>1</v>
      </c>
      <c r="M57" s="96" t="b">
        <f>OR(K57=TRUE,L57=TRUE)</f>
        <v>1</v>
      </c>
    </row>
    <row r="58" spans="1:13" s="12" customFormat="1" ht="14.25" x14ac:dyDescent="0.25">
      <c r="A58" s="206" t="s">
        <v>4</v>
      </c>
      <c r="B58" s="92">
        <f>SUM(D58:J58)</f>
        <v>0</v>
      </c>
      <c r="C58" s="77" t="s">
        <v>39</v>
      </c>
      <c r="D58" s="75"/>
      <c r="E58" s="75"/>
      <c r="F58" s="75"/>
      <c r="G58" s="75"/>
      <c r="H58" s="75"/>
      <c r="I58" s="75"/>
      <c r="J58" s="75"/>
      <c r="K58" s="95" t="b">
        <f>OR(G63&lt;&gt;"t+2")</f>
        <v>1</v>
      </c>
      <c r="L58" s="85" t="b">
        <f>OR(SUM(D56:J58)=0)</f>
        <v>1</v>
      </c>
      <c r="M58" s="96" t="b">
        <f>OR(K58=TRUE,L58=TRUE)</f>
        <v>1</v>
      </c>
    </row>
    <row r="59" spans="1:13" s="12" customFormat="1" ht="14.25" x14ac:dyDescent="0.25">
      <c r="A59" s="206" t="s">
        <v>5</v>
      </c>
      <c r="B59" s="92">
        <f>SUM(D59:J59)</f>
        <v>0</v>
      </c>
      <c r="C59" s="77" t="s">
        <v>40</v>
      </c>
      <c r="D59" s="75"/>
      <c r="E59" s="75"/>
      <c r="F59" s="75"/>
      <c r="G59" s="75"/>
      <c r="H59" s="75"/>
      <c r="I59" s="75"/>
      <c r="J59" s="75"/>
      <c r="K59" s="95" t="b">
        <f>OR(G63&lt;&gt;"t+3")</f>
        <v>1</v>
      </c>
      <c r="L59" s="85" t="b">
        <f>OR(SUM(D56:J59)=0)</f>
        <v>1</v>
      </c>
      <c r="M59" s="96" t="b">
        <f>OR(K59=TRUE,L59=TRUE)</f>
        <v>1</v>
      </c>
    </row>
    <row r="60" spans="1:13" s="12" customFormat="1" x14ac:dyDescent="0.2">
      <c r="A60" s="207"/>
      <c r="B60" s="93"/>
      <c r="C60" s="76"/>
      <c r="D60" s="82"/>
      <c r="E60" s="82"/>
      <c r="F60" s="82"/>
      <c r="G60" s="82"/>
      <c r="H60" s="83"/>
      <c r="I60" s="82"/>
      <c r="K60" s="95"/>
      <c r="L60" s="85"/>
      <c r="M60" s="102" t="b">
        <f>IF(OR(B55=0,OR(G63="")),TRUE,FALSE)</f>
        <v>1</v>
      </c>
    </row>
    <row r="61" spans="1:13" s="12" customFormat="1" x14ac:dyDescent="0.2">
      <c r="A61" s="208"/>
      <c r="B61" s="91">
        <f>IF(G63="T+1",G61,0)</f>
        <v>0</v>
      </c>
      <c r="C61" s="801" t="str">
        <f>'(G1) Translator'!A$205</f>
        <v>Vlera bazë e taksës së re</v>
      </c>
      <c r="D61" s="801"/>
      <c r="E61" s="801"/>
      <c r="F61" s="801"/>
      <c r="G61" s="802"/>
      <c r="H61" s="802"/>
      <c r="I61" s="82"/>
      <c r="K61" s="95"/>
      <c r="L61" s="85"/>
      <c r="M61" s="96" t="b">
        <f>AND(M57=TRUE,M58=TRUE,M59=TRUE,M60=TRUE)</f>
        <v>1</v>
      </c>
    </row>
    <row r="62" spans="1:13" s="12" customFormat="1" ht="12.75" hidden="1" customHeight="1" x14ac:dyDescent="0.2">
      <c r="A62" s="208"/>
      <c r="B62" s="91">
        <f>IF(G63="T+2",G61,0)</f>
        <v>0</v>
      </c>
      <c r="C62" s="801" t="s">
        <v>41</v>
      </c>
      <c r="D62" s="801"/>
      <c r="E62" s="801"/>
      <c r="F62" s="801"/>
      <c r="G62" s="804"/>
      <c r="H62" s="805"/>
      <c r="I62" s="82"/>
      <c r="J62" s="74"/>
      <c r="K62" s="87"/>
      <c r="L62" s="87"/>
      <c r="M62" s="89"/>
    </row>
    <row r="63" spans="1:13" s="12" customFormat="1" x14ac:dyDescent="0.2">
      <c r="A63" s="209"/>
      <c r="B63" s="94">
        <f>IF(G63="T+3",G61,0)</f>
        <v>0</v>
      </c>
      <c r="C63" s="801" t="str">
        <f>'(G1) Translator'!A$206</f>
        <v>Futja e taksës</v>
      </c>
      <c r="D63" s="801"/>
      <c r="E63" s="801"/>
      <c r="F63" s="801"/>
      <c r="G63" s="803"/>
      <c r="H63" s="803"/>
      <c r="I63" s="84"/>
      <c r="J63" s="40"/>
      <c r="K63" s="81" t="str">
        <f>IF(M61=FALSE,"INCORRECT ENTRY!","OK!")</f>
        <v>OK!</v>
      </c>
      <c r="L63" s="78"/>
      <c r="M63" s="79"/>
    </row>
    <row r="64" spans="1:13" s="24" customFormat="1" x14ac:dyDescent="0.2">
      <c r="A64" s="186"/>
      <c r="B64" s="11"/>
      <c r="C64" s="257"/>
      <c r="D64" s="28"/>
      <c r="E64" s="28"/>
      <c r="F64" s="28"/>
      <c r="G64" s="28"/>
      <c r="H64" s="32"/>
      <c r="I64" s="28"/>
      <c r="J64" s="28"/>
      <c r="K64" s="11"/>
      <c r="L64" s="11"/>
      <c r="M64" s="11"/>
    </row>
    <row r="65" spans="1:13" s="12" customFormat="1" x14ac:dyDescent="0.2">
      <c r="A65" s="217" t="str">
        <f>'(G1) Translator'!A194</f>
        <v>Taksa e rregjistrimit të automjeteve/Taksa e mjetet e perdorura</v>
      </c>
      <c r="B65" s="98">
        <f>'(C2) Të ardhurat Viti kaluar'!C14</f>
        <v>518</v>
      </c>
      <c r="C65" s="98">
        <f>'(C2) Të ardhurat Viti kaluar'!D14</f>
        <v>1000</v>
      </c>
      <c r="D65" s="26"/>
      <c r="E65" s="26"/>
      <c r="F65" s="26"/>
      <c r="G65" s="26"/>
      <c r="H65" s="26"/>
      <c r="I65" s="26"/>
      <c r="J65" s="26"/>
      <c r="K65" s="105">
        <f>IF(G73="current budget",G71*(1+SUM(D67:J67)),K66)</f>
        <v>1000.2579999999999</v>
      </c>
      <c r="L65" s="97">
        <f>IF(K65=0,B72,K65+K65*B68)</f>
        <v>1101.284058</v>
      </c>
      <c r="M65" s="97">
        <f>IF(L65=0,B73,L65+L65*B69)</f>
        <v>1200.39962322</v>
      </c>
    </row>
    <row r="66" spans="1:13" s="12" customFormat="1" x14ac:dyDescent="0.2">
      <c r="A66" s="208"/>
      <c r="B66" s="90">
        <f>SUM(D66:J66)</f>
        <v>0</v>
      </c>
      <c r="C66" s="80" t="str">
        <f>C$7</f>
        <v>Buxheti aktual</v>
      </c>
      <c r="D66" s="75"/>
      <c r="E66" s="75"/>
      <c r="F66" s="75"/>
      <c r="G66" s="75"/>
      <c r="H66" s="75"/>
      <c r="I66" s="75"/>
      <c r="J66" s="75"/>
      <c r="K66" s="85">
        <f>IF(B65=0,B71,B65+(B65*B66)+(B65+(B65*B66))*B67)</f>
        <v>1000.2579999999999</v>
      </c>
      <c r="L66" s="99"/>
      <c r="M66" s="100"/>
    </row>
    <row r="67" spans="1:13" s="12" customFormat="1" ht="14.25" x14ac:dyDescent="0.25">
      <c r="A67" s="206" t="s">
        <v>3</v>
      </c>
      <c r="B67" s="92">
        <f>SUM(D67:J67)</f>
        <v>0.93099999999999983</v>
      </c>
      <c r="C67" s="77" t="s">
        <v>38</v>
      </c>
      <c r="D67" s="75">
        <v>2.4E-2</v>
      </c>
      <c r="E67" s="75">
        <v>0.02</v>
      </c>
      <c r="F67" s="75">
        <v>0.3</v>
      </c>
      <c r="G67" s="75">
        <v>0.3</v>
      </c>
      <c r="H67" s="75">
        <v>0.28699999999999998</v>
      </c>
      <c r="I67" s="75"/>
      <c r="J67" s="75"/>
      <c r="K67" s="95" t="b">
        <f>OR(G73&lt;&gt;"t+1")</f>
        <v>1</v>
      </c>
      <c r="L67" s="85" t="b">
        <f>OR(SUM(D66:J67)=0)</f>
        <v>0</v>
      </c>
      <c r="M67" s="96" t="b">
        <f>OR(K67=TRUE,L67=TRUE)</f>
        <v>1</v>
      </c>
    </row>
    <row r="68" spans="1:13" s="12" customFormat="1" ht="14.25" x14ac:dyDescent="0.25">
      <c r="A68" s="206" t="s">
        <v>4</v>
      </c>
      <c r="B68" s="92">
        <f>SUM(D68:J68)</f>
        <v>0.10100000000000001</v>
      </c>
      <c r="C68" s="77" t="s">
        <v>39</v>
      </c>
      <c r="D68" s="75">
        <v>2.4E-2</v>
      </c>
      <c r="E68" s="75">
        <v>0.02</v>
      </c>
      <c r="F68" s="75">
        <v>0.05</v>
      </c>
      <c r="G68" s="75">
        <v>7.0000000000000001E-3</v>
      </c>
      <c r="H68" s="75"/>
      <c r="I68" s="75"/>
      <c r="J68" s="75"/>
      <c r="K68" s="95" t="b">
        <f>OR(G73&lt;&gt;"t+2")</f>
        <v>1</v>
      </c>
      <c r="L68" s="85" t="b">
        <f>OR(SUM(D66:J68)=0)</f>
        <v>0</v>
      </c>
      <c r="M68" s="96" t="b">
        <f>OR(K68=TRUE,L68=TRUE)</f>
        <v>1</v>
      </c>
    </row>
    <row r="69" spans="1:13" s="12" customFormat="1" ht="14.25" x14ac:dyDescent="0.25">
      <c r="A69" s="206" t="s">
        <v>5</v>
      </c>
      <c r="B69" s="92">
        <f>SUM(D69:J69)</f>
        <v>0.09</v>
      </c>
      <c r="C69" s="77" t="s">
        <v>40</v>
      </c>
      <c r="D69" s="75">
        <v>2.4E-2</v>
      </c>
      <c r="E69" s="75">
        <v>0.02</v>
      </c>
      <c r="F69" s="75">
        <v>4.5999999999999999E-2</v>
      </c>
      <c r="G69" s="75"/>
      <c r="H69" s="75"/>
      <c r="I69" s="75"/>
      <c r="J69" s="75"/>
      <c r="K69" s="95" t="b">
        <f>OR(G73&lt;&gt;"t+3")</f>
        <v>1</v>
      </c>
      <c r="L69" s="85" t="b">
        <f>OR(SUM(D66:J69)=0)</f>
        <v>0</v>
      </c>
      <c r="M69" s="96" t="b">
        <f>OR(K69=TRUE,L69=TRUE)</f>
        <v>1</v>
      </c>
    </row>
    <row r="70" spans="1:13" s="12" customFormat="1" x14ac:dyDescent="0.2">
      <c r="A70" s="207"/>
      <c r="B70" s="93"/>
      <c r="C70" s="76"/>
      <c r="D70" s="82"/>
      <c r="E70" s="82"/>
      <c r="F70" s="82"/>
      <c r="G70" s="82"/>
      <c r="H70" s="83"/>
      <c r="I70" s="82"/>
      <c r="K70" s="95"/>
      <c r="L70" s="85"/>
      <c r="M70" s="102" t="b">
        <f>IF(OR(B65=0,OR(G73="")),TRUE,FALSE)</f>
        <v>1</v>
      </c>
    </row>
    <row r="71" spans="1:13" s="12" customFormat="1" x14ac:dyDescent="0.2">
      <c r="A71" s="208"/>
      <c r="B71" s="91">
        <f>IF(G73="T+1",G71,0)</f>
        <v>0</v>
      </c>
      <c r="C71" s="801" t="str">
        <f>'(G1) Translator'!A$205</f>
        <v>Vlera bazë e taksës së re</v>
      </c>
      <c r="D71" s="801"/>
      <c r="E71" s="801"/>
      <c r="F71" s="801"/>
      <c r="G71" s="802"/>
      <c r="H71" s="802"/>
      <c r="I71" s="82"/>
      <c r="K71" s="95"/>
      <c r="L71" s="85"/>
      <c r="M71" s="96" t="b">
        <f>AND(M67=TRUE,M68=TRUE,M69=TRUE,M70=TRUE)</f>
        <v>1</v>
      </c>
    </row>
    <row r="72" spans="1:13" s="12" customFormat="1" ht="12.75" hidden="1" customHeight="1" x14ac:dyDescent="0.2">
      <c r="A72" s="208"/>
      <c r="B72" s="91">
        <f>IF(G73="T+2",G71,0)</f>
        <v>0</v>
      </c>
      <c r="C72" s="801" t="s">
        <v>41</v>
      </c>
      <c r="D72" s="801"/>
      <c r="E72" s="801"/>
      <c r="F72" s="801"/>
      <c r="G72" s="804"/>
      <c r="H72" s="805"/>
      <c r="I72" s="82"/>
      <c r="J72" s="74"/>
      <c r="K72" s="87"/>
      <c r="L72" s="87"/>
      <c r="M72" s="89"/>
    </row>
    <row r="73" spans="1:13" s="12" customFormat="1" x14ac:dyDescent="0.2">
      <c r="A73" s="209"/>
      <c r="B73" s="94">
        <f>IF(G73="T+3",G71,0)</f>
        <v>0</v>
      </c>
      <c r="C73" s="801" t="str">
        <f>'(G1) Translator'!A$206</f>
        <v>Futja e taksës</v>
      </c>
      <c r="D73" s="801"/>
      <c r="E73" s="801"/>
      <c r="F73" s="801"/>
      <c r="G73" s="803"/>
      <c r="H73" s="803"/>
      <c r="I73" s="84"/>
      <c r="J73" s="40"/>
      <c r="K73" s="81" t="str">
        <f>IF(M71=FALSE,"INCORRECT ENTRY!","OK!")</f>
        <v>OK!</v>
      </c>
      <c r="L73" s="78"/>
      <c r="M73" s="79"/>
    </row>
    <row r="74" spans="1:13" s="12" customFormat="1" x14ac:dyDescent="0.2">
      <c r="A74" s="186"/>
      <c r="B74" s="11"/>
      <c r="C74" s="36"/>
      <c r="D74" s="28"/>
      <c r="E74" s="28"/>
      <c r="F74" s="28"/>
      <c r="G74" s="28"/>
      <c r="H74" s="32"/>
      <c r="I74" s="28"/>
      <c r="J74" s="28"/>
      <c r="K74" s="11"/>
      <c r="L74" s="11"/>
      <c r="M74" s="11"/>
    </row>
    <row r="75" spans="1:13" s="12" customFormat="1" x14ac:dyDescent="0.2">
      <c r="A75" s="217" t="str">
        <f>'(G1) Translator'!A195</f>
        <v xml:space="preserve">Taksa për zenien hapësirave publike </v>
      </c>
      <c r="B75" s="98">
        <f>'(C2) Të ardhurat Viti kaluar'!C15</f>
        <v>0</v>
      </c>
      <c r="C75" s="98">
        <f>'(C2) Të ardhurat Viti kaluar'!D15</f>
        <v>0</v>
      </c>
      <c r="D75" s="26"/>
      <c r="E75" s="26"/>
      <c r="F75" s="26"/>
      <c r="G75" s="26"/>
      <c r="H75" s="26"/>
      <c r="I75" s="26"/>
      <c r="J75" s="26"/>
      <c r="K75" s="105">
        <f>IF(G83="t+0",G81*(1+SUM(D77:J77)),K76)</f>
        <v>0</v>
      </c>
      <c r="L75" s="97">
        <f>IF(K75=0,B82,K75+K75*B78)</f>
        <v>0</v>
      </c>
      <c r="M75" s="97">
        <f>IF(L75=0,B83,L75+L75*B79)</f>
        <v>0</v>
      </c>
    </row>
    <row r="76" spans="1:13" s="12" customFormat="1" x14ac:dyDescent="0.2">
      <c r="A76" s="208"/>
      <c r="B76" s="90">
        <f>SUM(D76:J76)</f>
        <v>0</v>
      </c>
      <c r="C76" s="80" t="str">
        <f>C$7</f>
        <v>Buxheti aktual</v>
      </c>
      <c r="D76" s="75"/>
      <c r="E76" s="75"/>
      <c r="F76" s="75"/>
      <c r="G76" s="75"/>
      <c r="H76" s="75"/>
      <c r="I76" s="75"/>
      <c r="J76" s="75"/>
      <c r="K76" s="85">
        <f>IF(B75=0,B81,B75+(B75*B76)+(B75+(B75*B76))*B77)</f>
        <v>0</v>
      </c>
      <c r="L76" s="99"/>
      <c r="M76" s="100"/>
    </row>
    <row r="77" spans="1:13" s="12" customFormat="1" ht="14.25" x14ac:dyDescent="0.25">
      <c r="A77" s="206" t="s">
        <v>3</v>
      </c>
      <c r="B77" s="92">
        <f>SUM(D77:J77)</f>
        <v>0</v>
      </c>
      <c r="C77" s="77" t="s">
        <v>38</v>
      </c>
      <c r="D77" s="75"/>
      <c r="E77" s="75"/>
      <c r="F77" s="75"/>
      <c r="G77" s="75"/>
      <c r="H77" s="75"/>
      <c r="I77" s="75"/>
      <c r="J77" s="75"/>
      <c r="K77" s="95" t="b">
        <f>OR(G83&lt;&gt;"t+1")</f>
        <v>1</v>
      </c>
      <c r="L77" s="85" t="b">
        <f>OR(SUM(D76:J77)=0)</f>
        <v>1</v>
      </c>
      <c r="M77" s="96" t="b">
        <f>OR(K77=TRUE,L77=TRUE)</f>
        <v>1</v>
      </c>
    </row>
    <row r="78" spans="1:13" s="12" customFormat="1" ht="14.25" x14ac:dyDescent="0.25">
      <c r="A78" s="206" t="s">
        <v>4</v>
      </c>
      <c r="B78" s="92">
        <f>SUM(D78:J78)</f>
        <v>0</v>
      </c>
      <c r="C78" s="77" t="s">
        <v>39</v>
      </c>
      <c r="D78" s="75"/>
      <c r="E78" s="75"/>
      <c r="F78" s="75"/>
      <c r="G78" s="75"/>
      <c r="H78" s="75"/>
      <c r="I78" s="75"/>
      <c r="J78" s="75"/>
      <c r="K78" s="95" t="b">
        <f>OR(G83&lt;&gt;"t+2")</f>
        <v>1</v>
      </c>
      <c r="L78" s="85" t="b">
        <f>OR(SUM(D76:J78)=0)</f>
        <v>1</v>
      </c>
      <c r="M78" s="96" t="b">
        <f>OR(K78=TRUE,L78=TRUE)</f>
        <v>1</v>
      </c>
    </row>
    <row r="79" spans="1:13" s="12" customFormat="1" ht="14.25" x14ac:dyDescent="0.25">
      <c r="A79" s="206" t="s">
        <v>5</v>
      </c>
      <c r="B79" s="92">
        <f>SUM(D79:J79)</f>
        <v>0</v>
      </c>
      <c r="C79" s="77" t="s">
        <v>40</v>
      </c>
      <c r="D79" s="75"/>
      <c r="E79" s="75"/>
      <c r="F79" s="75"/>
      <c r="G79" s="75"/>
      <c r="H79" s="75"/>
      <c r="I79" s="75"/>
      <c r="J79" s="75"/>
      <c r="K79" s="95" t="b">
        <f>OR(G83&lt;&gt;"t+3")</f>
        <v>1</v>
      </c>
      <c r="L79" s="85" t="b">
        <f>OR(SUM(D76:J79)=0)</f>
        <v>1</v>
      </c>
      <c r="M79" s="96" t="b">
        <f>OR(K79=TRUE,L79=TRUE)</f>
        <v>1</v>
      </c>
    </row>
    <row r="80" spans="1:13" s="12" customFormat="1" x14ac:dyDescent="0.2">
      <c r="A80" s="207"/>
      <c r="B80" s="93"/>
      <c r="C80" s="76"/>
      <c r="D80" s="82"/>
      <c r="E80" s="82"/>
      <c r="F80" s="82"/>
      <c r="G80" s="82"/>
      <c r="H80" s="83"/>
      <c r="I80" s="82"/>
      <c r="K80" s="95"/>
      <c r="L80" s="85"/>
      <c r="M80" s="102" t="b">
        <f>IF(OR(B75=0,OR(G83="")),TRUE,FALSE)</f>
        <v>1</v>
      </c>
    </row>
    <row r="81" spans="1:13" s="12" customFormat="1" x14ac:dyDescent="0.2">
      <c r="A81" s="208"/>
      <c r="B81" s="91">
        <f>IF(G83="T+1",G81,0)</f>
        <v>0</v>
      </c>
      <c r="C81" s="801" t="str">
        <f>'(G1) Translator'!A$205</f>
        <v>Vlera bazë e taksës së re</v>
      </c>
      <c r="D81" s="801"/>
      <c r="E81" s="801"/>
      <c r="F81" s="801"/>
      <c r="G81" s="802"/>
      <c r="H81" s="802"/>
      <c r="I81" s="82"/>
      <c r="K81" s="95"/>
      <c r="L81" s="85"/>
      <c r="M81" s="96" t="b">
        <f>AND(M77=TRUE,M78=TRUE,M79=TRUE,M80=TRUE)</f>
        <v>1</v>
      </c>
    </row>
    <row r="82" spans="1:13" s="12" customFormat="1" ht="12.75" hidden="1" customHeight="1" x14ac:dyDescent="0.2">
      <c r="A82" s="208"/>
      <c r="B82" s="91">
        <f>IF(G83="T+2",G81,0)</f>
        <v>0</v>
      </c>
      <c r="C82" s="801" t="s">
        <v>41</v>
      </c>
      <c r="D82" s="801"/>
      <c r="E82" s="801"/>
      <c r="F82" s="801"/>
      <c r="G82" s="804"/>
      <c r="H82" s="805"/>
      <c r="I82" s="82"/>
      <c r="J82" s="74"/>
      <c r="K82" s="87"/>
      <c r="L82" s="87"/>
      <c r="M82" s="89"/>
    </row>
    <row r="83" spans="1:13" s="12" customFormat="1" x14ac:dyDescent="0.2">
      <c r="A83" s="209"/>
      <c r="B83" s="94">
        <f>IF(G83="T+3",G81,0)</f>
        <v>0</v>
      </c>
      <c r="C83" s="801" t="str">
        <f>'(G1) Translator'!A$206</f>
        <v>Futja e taksës</v>
      </c>
      <c r="D83" s="801"/>
      <c r="E83" s="801"/>
      <c r="F83" s="801"/>
      <c r="G83" s="803" t="s">
        <v>522</v>
      </c>
      <c r="H83" s="803"/>
      <c r="I83" s="84"/>
      <c r="J83" s="40"/>
      <c r="K83" s="81" t="str">
        <f>IF(M81=FALSE,"INCORRECT ENTRY!","OK!")</f>
        <v>OK!</v>
      </c>
      <c r="L83" s="78"/>
      <c r="M83" s="79"/>
    </row>
    <row r="84" spans="1:13" s="12" customFormat="1" x14ac:dyDescent="0.2">
      <c r="A84" s="186"/>
      <c r="B84" s="11"/>
      <c r="C84" s="36"/>
      <c r="D84" s="28"/>
      <c r="E84" s="28"/>
      <c r="F84" s="28"/>
      <c r="G84" s="28"/>
      <c r="H84" s="32"/>
      <c r="I84" s="28"/>
      <c r="J84" s="28"/>
      <c r="K84" s="11"/>
      <c r="L84" s="11"/>
      <c r="M84" s="11"/>
    </row>
    <row r="85" spans="1:13" s="12" customFormat="1" x14ac:dyDescent="0.2">
      <c r="A85" s="217" t="str">
        <f>'(G1) Translator'!A196</f>
        <v>Vendosje tabele për qëllime identifikimi</v>
      </c>
      <c r="B85" s="98">
        <f>'(C2) Të ardhurat Viti kaluar'!C16</f>
        <v>0</v>
      </c>
      <c r="C85" s="98">
        <f>'(C2) Të ardhurat Viti kaluar'!D16</f>
        <v>0</v>
      </c>
      <c r="D85" s="26"/>
      <c r="E85" s="26"/>
      <c r="F85" s="26"/>
      <c r="G85" s="26"/>
      <c r="H85" s="26"/>
      <c r="I85" s="26"/>
      <c r="J85" s="26"/>
      <c r="K85" s="105">
        <f>IF(G93="t+0",G91*(1+SUM(D87:J87)),K86)</f>
        <v>0</v>
      </c>
      <c r="L85" s="97">
        <f>IF(K85=0,B92,K85+K85*B88)</f>
        <v>0</v>
      </c>
      <c r="M85" s="97">
        <f>IF(L85=0,B93,L85+L85*B89)</f>
        <v>0</v>
      </c>
    </row>
    <row r="86" spans="1:13" s="12" customFormat="1" x14ac:dyDescent="0.2">
      <c r="A86" s="208"/>
      <c r="B86" s="90">
        <f>SUM(D86:J86)</f>
        <v>0</v>
      </c>
      <c r="C86" s="80" t="str">
        <f>C$7</f>
        <v>Buxheti aktual</v>
      </c>
      <c r="D86" s="75"/>
      <c r="E86" s="75"/>
      <c r="F86" s="75"/>
      <c r="G86" s="75"/>
      <c r="H86" s="75"/>
      <c r="I86" s="75"/>
      <c r="J86" s="75"/>
      <c r="K86" s="85">
        <f>IF(B85=0,B91,B85+(B85*B86)+(B85+(B85*B86))*B87)</f>
        <v>0</v>
      </c>
      <c r="L86" s="99"/>
      <c r="M86" s="100"/>
    </row>
    <row r="87" spans="1:13" s="12" customFormat="1" ht="14.25" x14ac:dyDescent="0.25">
      <c r="A87" s="206" t="s">
        <v>3</v>
      </c>
      <c r="B87" s="92">
        <f>SUM(D87:J87)</f>
        <v>0</v>
      </c>
      <c r="C87" s="77" t="s">
        <v>38</v>
      </c>
      <c r="D87" s="75"/>
      <c r="E87" s="75"/>
      <c r="F87" s="75"/>
      <c r="G87" s="75"/>
      <c r="H87" s="75"/>
      <c r="I87" s="75"/>
      <c r="J87" s="75"/>
      <c r="K87" s="95" t="b">
        <f>OR(G93&lt;&gt;"t+1")</f>
        <v>1</v>
      </c>
      <c r="L87" s="85" t="b">
        <f>OR(SUM(D86:J87)=0)</f>
        <v>1</v>
      </c>
      <c r="M87" s="96" t="b">
        <f>OR(K87=TRUE,L87=TRUE)</f>
        <v>1</v>
      </c>
    </row>
    <row r="88" spans="1:13" s="12" customFormat="1" ht="14.25" x14ac:dyDescent="0.25">
      <c r="A88" s="206" t="s">
        <v>4</v>
      </c>
      <c r="B88" s="92">
        <f>SUM(D88:J88)</f>
        <v>0</v>
      </c>
      <c r="C88" s="77" t="s">
        <v>39</v>
      </c>
      <c r="D88" s="75"/>
      <c r="E88" s="75"/>
      <c r="F88" s="75"/>
      <c r="G88" s="75"/>
      <c r="H88" s="75"/>
      <c r="I88" s="75"/>
      <c r="J88" s="75"/>
      <c r="K88" s="95" t="b">
        <f>OR(G93&lt;&gt;"t+2")</f>
        <v>1</v>
      </c>
      <c r="L88" s="85" t="b">
        <f>OR(SUM(D86:J88)=0)</f>
        <v>1</v>
      </c>
      <c r="M88" s="96" t="b">
        <f>OR(K88=TRUE,L88=TRUE)</f>
        <v>1</v>
      </c>
    </row>
    <row r="89" spans="1:13" s="12" customFormat="1" ht="14.25" x14ac:dyDescent="0.25">
      <c r="A89" s="206" t="s">
        <v>5</v>
      </c>
      <c r="B89" s="92">
        <f>SUM(D89:J89)</f>
        <v>0</v>
      </c>
      <c r="C89" s="77" t="s">
        <v>40</v>
      </c>
      <c r="D89" s="75"/>
      <c r="E89" s="75"/>
      <c r="F89" s="75"/>
      <c r="G89" s="75"/>
      <c r="H89" s="75"/>
      <c r="I89" s="75"/>
      <c r="J89" s="75"/>
      <c r="K89" s="95" t="b">
        <f>OR(G93&lt;&gt;"t+3")</f>
        <v>1</v>
      </c>
      <c r="L89" s="85" t="b">
        <f>OR(SUM(D86:J89)=0)</f>
        <v>1</v>
      </c>
      <c r="M89" s="96" t="b">
        <f>OR(K89=TRUE,L89=TRUE)</f>
        <v>1</v>
      </c>
    </row>
    <row r="90" spans="1:13" s="12" customFormat="1" x14ac:dyDescent="0.2">
      <c r="A90" s="207"/>
      <c r="B90" s="93"/>
      <c r="C90" s="76"/>
      <c r="D90" s="82"/>
      <c r="E90" s="82"/>
      <c r="F90" s="82"/>
      <c r="G90" s="82"/>
      <c r="H90" s="83"/>
      <c r="I90" s="82"/>
      <c r="K90" s="95"/>
      <c r="L90" s="85"/>
      <c r="M90" s="102" t="b">
        <f>IF(OR(B85=0,OR(G93="")),TRUE,FALSE)</f>
        <v>1</v>
      </c>
    </row>
    <row r="91" spans="1:13" s="12" customFormat="1" x14ac:dyDescent="0.2">
      <c r="A91" s="208"/>
      <c r="B91" s="91">
        <f>IF(G93="T+1",G91,0)</f>
        <v>0</v>
      </c>
      <c r="C91" s="801" t="str">
        <f>'(G1) Translator'!A$205</f>
        <v>Vlera bazë e taksës së re</v>
      </c>
      <c r="D91" s="801"/>
      <c r="E91" s="801"/>
      <c r="F91" s="801"/>
      <c r="G91" s="802">
        <v>0</v>
      </c>
      <c r="H91" s="802"/>
      <c r="I91" s="82"/>
      <c r="K91" s="95"/>
      <c r="L91" s="85"/>
      <c r="M91" s="96" t="b">
        <f>AND(M87=TRUE,M88=TRUE,M89=TRUE,M90=TRUE)</f>
        <v>1</v>
      </c>
    </row>
    <row r="92" spans="1:13" s="12" customFormat="1" ht="12.75" hidden="1" customHeight="1" x14ac:dyDescent="0.2">
      <c r="A92" s="208"/>
      <c r="B92" s="91">
        <f>IF(G93="T+2",G91,0)</f>
        <v>0</v>
      </c>
      <c r="C92" s="801" t="s">
        <v>41</v>
      </c>
      <c r="D92" s="801"/>
      <c r="E92" s="801"/>
      <c r="F92" s="801"/>
      <c r="G92" s="804"/>
      <c r="H92" s="805"/>
      <c r="I92" s="82"/>
      <c r="J92" s="74"/>
      <c r="K92" s="87"/>
      <c r="L92" s="87"/>
      <c r="M92" s="89"/>
    </row>
    <row r="93" spans="1:13" s="747" customFormat="1" x14ac:dyDescent="0.2">
      <c r="A93" s="740"/>
      <c r="B93" s="741">
        <f>IF(G93="T+3",G91,0)</f>
        <v>0</v>
      </c>
      <c r="C93" s="806" t="str">
        <f>'(G1) Translator'!A$206</f>
        <v>Futja e taksës</v>
      </c>
      <c r="D93" s="806"/>
      <c r="E93" s="806"/>
      <c r="F93" s="806"/>
      <c r="G93" s="807"/>
      <c r="H93" s="807"/>
      <c r="I93" s="742"/>
      <c r="J93" s="743"/>
      <c r="K93" s="744" t="str">
        <f>IF(M91=FALSE,"INCORRECT ENTRY!","OK!")</f>
        <v>OK!</v>
      </c>
      <c r="L93" s="745"/>
      <c r="M93" s="746"/>
    </row>
    <row r="94" spans="1:13" s="12" customFormat="1" x14ac:dyDescent="0.2">
      <c r="A94" s="186"/>
      <c r="B94" s="11"/>
      <c r="C94" s="257"/>
      <c r="D94" s="28"/>
      <c r="E94" s="28"/>
      <c r="F94" s="28"/>
      <c r="G94" s="28"/>
      <c r="H94" s="32"/>
      <c r="I94" s="28"/>
      <c r="J94" s="28"/>
      <c r="K94" s="11"/>
      <c r="L94" s="11"/>
      <c r="M94" s="11"/>
    </row>
    <row r="95" spans="1:13" s="12" customFormat="1" x14ac:dyDescent="0.2">
      <c r="A95" s="217" t="str">
        <f>'(G1) Translator'!A197</f>
        <v>Taksa të përkohshme</v>
      </c>
      <c r="B95" s="98">
        <f>'(C2) Të ardhurat Viti kaluar'!C17</f>
        <v>0</v>
      </c>
      <c r="C95" s="98">
        <f>'(C2) Të ardhurat Viti kaluar'!D17</f>
        <v>0</v>
      </c>
      <c r="D95" s="26"/>
      <c r="E95" s="26"/>
      <c r="F95" s="26"/>
      <c r="G95" s="26"/>
      <c r="H95" s="26"/>
      <c r="I95" s="26"/>
      <c r="J95" s="26"/>
      <c r="K95" s="105">
        <f>IF(G103="t+0",G101*(1+SUM(D97:J97)),K96)</f>
        <v>0</v>
      </c>
      <c r="L95" s="97">
        <f>IF(K95=0,B102,K95+K95*B98)</f>
        <v>0</v>
      </c>
      <c r="M95" s="97">
        <f>IF(L95=0,B103,L95+L95*B99)</f>
        <v>0</v>
      </c>
    </row>
    <row r="96" spans="1:13" s="12" customFormat="1" x14ac:dyDescent="0.2">
      <c r="A96" s="208"/>
      <c r="B96" s="90">
        <f>SUM(D96:J96)</f>
        <v>0</v>
      </c>
      <c r="C96" s="80" t="str">
        <f>C$7</f>
        <v>Buxheti aktual</v>
      </c>
      <c r="D96" s="75"/>
      <c r="E96" s="75"/>
      <c r="F96" s="75"/>
      <c r="G96" s="75"/>
      <c r="H96" s="75"/>
      <c r="I96" s="75"/>
      <c r="J96" s="75"/>
      <c r="K96" s="85">
        <f>IF(B95=0,B101,B95+(B95*B96)+(B95+(B95*B96))*B97)</f>
        <v>0</v>
      </c>
      <c r="L96" s="99"/>
      <c r="M96" s="100"/>
    </row>
    <row r="97" spans="1:13" s="12" customFormat="1" ht="14.25" x14ac:dyDescent="0.25">
      <c r="A97" s="206" t="s">
        <v>3</v>
      </c>
      <c r="B97" s="92">
        <f>SUM(D97:J97)</f>
        <v>0</v>
      </c>
      <c r="C97" s="77" t="s">
        <v>38</v>
      </c>
      <c r="D97" s="75"/>
      <c r="E97" s="75"/>
      <c r="F97" s="75"/>
      <c r="G97" s="75"/>
      <c r="H97" s="75"/>
      <c r="I97" s="75"/>
      <c r="J97" s="75"/>
      <c r="K97" s="95" t="b">
        <f>OR(G103&lt;&gt;"t+1")</f>
        <v>1</v>
      </c>
      <c r="L97" s="85" t="b">
        <f>OR(SUM(D96:J97)=0)</f>
        <v>1</v>
      </c>
      <c r="M97" s="96" t="b">
        <f>OR(K97=TRUE,L97=TRUE)</f>
        <v>1</v>
      </c>
    </row>
    <row r="98" spans="1:13" s="12" customFormat="1" ht="14.25" x14ac:dyDescent="0.25">
      <c r="A98" s="269" t="s">
        <v>4</v>
      </c>
      <c r="B98" s="92">
        <f>SUM(D98:J98)</f>
        <v>0</v>
      </c>
      <c r="C98" s="77" t="s">
        <v>39</v>
      </c>
      <c r="D98" s="75"/>
      <c r="E98" s="75"/>
      <c r="F98" s="75"/>
      <c r="G98" s="75"/>
      <c r="H98" s="75"/>
      <c r="I98" s="75"/>
      <c r="J98" s="75"/>
      <c r="K98" s="95" t="b">
        <f>OR(G103&lt;&gt;"t+2")</f>
        <v>1</v>
      </c>
      <c r="L98" s="85" t="b">
        <f>OR(SUM(D96:J98)=0)</f>
        <v>1</v>
      </c>
      <c r="M98" s="96" t="b">
        <f>OR(K98=TRUE,L98=TRUE)</f>
        <v>1</v>
      </c>
    </row>
    <row r="99" spans="1:13" s="12" customFormat="1" ht="14.25" x14ac:dyDescent="0.25">
      <c r="A99" s="269" t="s">
        <v>5</v>
      </c>
      <c r="B99" s="92">
        <f>SUM(D99:J99)</f>
        <v>0</v>
      </c>
      <c r="C99" s="77" t="s">
        <v>40</v>
      </c>
      <c r="D99" s="75"/>
      <c r="E99" s="75"/>
      <c r="F99" s="75"/>
      <c r="G99" s="75"/>
      <c r="H99" s="75"/>
      <c r="I99" s="75"/>
      <c r="J99" s="75"/>
      <c r="K99" s="95" t="b">
        <f>OR(G103&lt;&gt;"t+3")</f>
        <v>1</v>
      </c>
      <c r="L99" s="85" t="b">
        <f>OR(SUM(D96:J99)=0)</f>
        <v>1</v>
      </c>
      <c r="M99" s="96" t="b">
        <f>OR(K99=TRUE,L99=TRUE)</f>
        <v>1</v>
      </c>
    </row>
    <row r="100" spans="1:13" s="12" customFormat="1" x14ac:dyDescent="0.2">
      <c r="A100" s="270"/>
      <c r="B100" s="93"/>
      <c r="C100" s="76"/>
      <c r="D100" s="82"/>
      <c r="E100" s="82"/>
      <c r="F100" s="82"/>
      <c r="G100" s="82"/>
      <c r="H100" s="83"/>
      <c r="I100" s="82"/>
      <c r="K100" s="95"/>
      <c r="L100" s="85"/>
      <c r="M100" s="102" t="b">
        <f>IF(OR(B95=0,OR(G103="")),TRUE,FALSE)</f>
        <v>1</v>
      </c>
    </row>
    <row r="101" spans="1:13" s="12" customFormat="1" x14ac:dyDescent="0.2">
      <c r="A101" s="21"/>
      <c r="B101" s="91">
        <f>IF(G103="T+1",G101,0)</f>
        <v>0</v>
      </c>
      <c r="C101" s="801" t="str">
        <f>'(G1) Translator'!A$205</f>
        <v>Vlera bazë e taksës së re</v>
      </c>
      <c r="D101" s="801"/>
      <c r="E101" s="801"/>
      <c r="F101" s="801"/>
      <c r="G101" s="802"/>
      <c r="H101" s="802"/>
      <c r="I101" s="82"/>
      <c r="K101" s="95"/>
      <c r="L101" s="85"/>
      <c r="M101" s="96" t="b">
        <f>AND(M97=TRUE,M98=TRUE,M99=TRUE,M100=TRUE)</f>
        <v>1</v>
      </c>
    </row>
    <row r="102" spans="1:13" s="12" customFormat="1" ht="12.75" hidden="1" customHeight="1" x14ac:dyDescent="0.2">
      <c r="A102" s="21"/>
      <c r="B102" s="91">
        <f>IF(G103="T+2",G101,0)</f>
        <v>0</v>
      </c>
      <c r="C102" s="801" t="s">
        <v>41</v>
      </c>
      <c r="D102" s="801"/>
      <c r="E102" s="801"/>
      <c r="F102" s="801"/>
      <c r="G102" s="804"/>
      <c r="H102" s="805"/>
      <c r="I102" s="82"/>
      <c r="J102" s="74"/>
      <c r="K102" s="87"/>
      <c r="L102" s="87"/>
      <c r="M102" s="89"/>
    </row>
    <row r="103" spans="1:13" s="12" customFormat="1" x14ac:dyDescent="0.2">
      <c r="A103" s="22"/>
      <c r="B103" s="94">
        <f>IF(G103="T+3",G101,0)</f>
        <v>0</v>
      </c>
      <c r="C103" s="801" t="str">
        <f>'(G1) Translator'!A$206</f>
        <v>Futja e taksës</v>
      </c>
      <c r="D103" s="801"/>
      <c r="E103" s="801"/>
      <c r="F103" s="801"/>
      <c r="G103" s="803"/>
      <c r="H103" s="803"/>
      <c r="I103" s="84"/>
      <c r="J103" s="40"/>
      <c r="K103" s="81" t="str">
        <f>IF(M101=FALSE,"INCORRECT ENTRY!","OK!")</f>
        <v>OK!</v>
      </c>
      <c r="L103" s="78"/>
      <c r="M103" s="79"/>
    </row>
    <row r="104" spans="1:13" x14ac:dyDescent="0.2">
      <c r="A104" s="24"/>
      <c r="B104" s="11"/>
      <c r="C104" s="36"/>
      <c r="D104" s="28"/>
      <c r="E104" s="28"/>
      <c r="F104" s="28"/>
      <c r="G104" s="28"/>
      <c r="H104" s="32"/>
      <c r="I104" s="28"/>
      <c r="J104" s="28"/>
      <c r="K104" s="11"/>
      <c r="L104" s="11"/>
      <c r="M104" s="11"/>
    </row>
    <row r="105" spans="1:13" x14ac:dyDescent="0.2">
      <c r="A105" s="217" t="str">
        <f>'(G1) Translator'!A198</f>
        <v>Vendosje tabele për qëllime reklamimi II. (të lëvizshme dhe të palëvizshme)</v>
      </c>
      <c r="B105" s="98">
        <f>'(C2) Të ardhurat Viti kaluar'!C18</f>
        <v>155</v>
      </c>
      <c r="C105" s="98">
        <f>'(C2) Të ardhurat Viti kaluar'!D18</f>
        <v>155</v>
      </c>
      <c r="D105" s="26"/>
      <c r="E105" s="26"/>
      <c r="F105" s="26"/>
      <c r="G105" s="26"/>
      <c r="H105" s="26"/>
      <c r="I105" s="26"/>
      <c r="J105" s="26"/>
      <c r="K105" s="105">
        <f>IF(G113="t+0",G111*(1+SUM(D107:J107)),K106)</f>
        <v>399.745</v>
      </c>
      <c r="L105" s="97">
        <f>IF(K105=0,B112,K105+K105*B108)</f>
        <v>399.745</v>
      </c>
      <c r="M105" s="97">
        <f>IF(L105=0,B113,L105+L105*B109)</f>
        <v>399.745</v>
      </c>
    </row>
    <row r="106" spans="1:13" x14ac:dyDescent="0.2">
      <c r="A106" s="208"/>
      <c r="B106" s="90">
        <f>SUM(D106:J106)</f>
        <v>0</v>
      </c>
      <c r="C106" s="80" t="str">
        <f>C$7</f>
        <v>Buxheti aktual</v>
      </c>
      <c r="D106" s="75"/>
      <c r="E106" s="75"/>
      <c r="F106" s="75"/>
      <c r="G106" s="75"/>
      <c r="H106" s="75"/>
      <c r="I106" s="75"/>
      <c r="J106" s="75"/>
      <c r="K106" s="85">
        <f>IF(B105=0,B111,B105+(B105*B106)+(B105+(B105*B106))*B107)</f>
        <v>399.745</v>
      </c>
      <c r="L106" s="99"/>
      <c r="M106" s="100"/>
    </row>
    <row r="107" spans="1:13" ht="14.25" x14ac:dyDescent="0.25">
      <c r="A107" s="206" t="s">
        <v>3</v>
      </c>
      <c r="B107" s="92">
        <f>SUM(D107:J107)</f>
        <v>1.579</v>
      </c>
      <c r="C107" s="77" t="s">
        <v>38</v>
      </c>
      <c r="D107" s="75">
        <v>2.4E-2</v>
      </c>
      <c r="E107" s="75">
        <v>1.7000000000000001E-2</v>
      </c>
      <c r="F107" s="75">
        <v>0.6</v>
      </c>
      <c r="G107" s="75">
        <v>0.4</v>
      </c>
      <c r="H107" s="75">
        <v>0.28799999999999998</v>
      </c>
      <c r="I107" s="75">
        <v>0.25</v>
      </c>
      <c r="J107" s="75"/>
      <c r="K107" s="95" t="b">
        <f>OR(G113&lt;&gt;"t+1")</f>
        <v>1</v>
      </c>
      <c r="L107" s="85" t="b">
        <f>OR(SUM(D106:J107)=0)</f>
        <v>0</v>
      </c>
      <c r="M107" s="96" t="b">
        <f>OR(K107=TRUE,L107=TRUE)</f>
        <v>1</v>
      </c>
    </row>
    <row r="108" spans="1:13" ht="14.25" x14ac:dyDescent="0.25">
      <c r="A108" s="269" t="s">
        <v>4</v>
      </c>
      <c r="B108" s="92">
        <f>SUM(D108:J108)</f>
        <v>0</v>
      </c>
      <c r="C108" s="77" t="s">
        <v>39</v>
      </c>
      <c r="D108" s="75"/>
      <c r="E108" s="75"/>
      <c r="F108" s="75"/>
      <c r="G108" s="75"/>
      <c r="H108" s="75"/>
      <c r="I108" s="75"/>
      <c r="J108" s="75"/>
      <c r="K108" s="95" t="b">
        <f>OR(G113&lt;&gt;"t+2")</f>
        <v>1</v>
      </c>
      <c r="L108" s="85" t="b">
        <f>OR(SUM(D106:J108)=0)</f>
        <v>0</v>
      </c>
      <c r="M108" s="96" t="b">
        <f>OR(K108=TRUE,L108=TRUE)</f>
        <v>1</v>
      </c>
    </row>
    <row r="109" spans="1:13" ht="14.25" x14ac:dyDescent="0.25">
      <c r="A109" s="269" t="s">
        <v>5</v>
      </c>
      <c r="B109" s="92">
        <f>SUM(D109:J109)</f>
        <v>0</v>
      </c>
      <c r="C109" s="77" t="s">
        <v>40</v>
      </c>
      <c r="D109" s="75"/>
      <c r="E109" s="75"/>
      <c r="F109" s="75"/>
      <c r="G109" s="75"/>
      <c r="H109" s="75"/>
      <c r="I109" s="75"/>
      <c r="J109" s="75"/>
      <c r="K109" s="95" t="b">
        <f>OR(G113&lt;&gt;"t+3")</f>
        <v>1</v>
      </c>
      <c r="L109" s="85" t="b">
        <f>OR(SUM(D106:J109)=0)</f>
        <v>0</v>
      </c>
      <c r="M109" s="96" t="b">
        <f>OR(K109=TRUE,L109=TRUE)</f>
        <v>1</v>
      </c>
    </row>
    <row r="110" spans="1:13" x14ac:dyDescent="0.2">
      <c r="A110" s="270"/>
      <c r="B110" s="93"/>
      <c r="C110" s="76"/>
      <c r="D110" s="82"/>
      <c r="E110" s="82"/>
      <c r="F110" s="82"/>
      <c r="G110" s="82"/>
      <c r="H110" s="83"/>
      <c r="I110" s="82"/>
      <c r="J110" s="12"/>
      <c r="K110" s="95"/>
      <c r="L110" s="85"/>
      <c r="M110" s="102" t="b">
        <f>IF(OR(B105=0,OR(G113="")),TRUE,FALSE)</f>
        <v>1</v>
      </c>
    </row>
    <row r="111" spans="1:13" x14ac:dyDescent="0.2">
      <c r="A111" s="21"/>
      <c r="B111" s="91">
        <f>IF(G113="T+1",G111,0)</f>
        <v>0</v>
      </c>
      <c r="C111" s="801" t="str">
        <f>'(G1) Translator'!A$205</f>
        <v>Vlera bazë e taksës së re</v>
      </c>
      <c r="D111" s="801"/>
      <c r="E111" s="801"/>
      <c r="F111" s="801"/>
      <c r="G111" s="802"/>
      <c r="H111" s="802"/>
      <c r="I111" s="82"/>
      <c r="J111" s="12"/>
      <c r="K111" s="95"/>
      <c r="L111" s="85"/>
      <c r="M111" s="96" t="b">
        <f>AND(M107=TRUE,M108=TRUE,M109=TRUE,M110=TRUE)</f>
        <v>1</v>
      </c>
    </row>
    <row r="112" spans="1:13" ht="12.75" hidden="1" customHeight="1" x14ac:dyDescent="0.2">
      <c r="A112" s="21"/>
      <c r="B112" s="91">
        <f>IF(G113="T+2",G111,0)</f>
        <v>0</v>
      </c>
      <c r="C112" s="801" t="s">
        <v>41</v>
      </c>
      <c r="D112" s="801"/>
      <c r="E112" s="801"/>
      <c r="F112" s="801"/>
      <c r="G112" s="804"/>
      <c r="H112" s="805"/>
      <c r="I112" s="82"/>
      <c r="J112" s="74"/>
      <c r="K112" s="87"/>
      <c r="L112" s="87"/>
      <c r="M112" s="89"/>
    </row>
    <row r="113" spans="1:13" x14ac:dyDescent="0.2">
      <c r="A113" s="22"/>
      <c r="B113" s="94">
        <f>IF(G113="T+3",G111,0)</f>
        <v>0</v>
      </c>
      <c r="C113" s="801" t="str">
        <f>'(G1) Translator'!A$206</f>
        <v>Futja e taksës</v>
      </c>
      <c r="D113" s="801"/>
      <c r="E113" s="801"/>
      <c r="F113" s="801"/>
      <c r="G113" s="803"/>
      <c r="H113" s="803"/>
      <c r="I113" s="84"/>
      <c r="J113" s="40"/>
      <c r="K113" s="81" t="str">
        <f>IF(M111=FALSE,"INCORRECT ENTRY!","OK!")</f>
        <v>OK!</v>
      </c>
      <c r="L113" s="78"/>
      <c r="M113" s="79"/>
    </row>
    <row r="114" spans="1:13" x14ac:dyDescent="0.2">
      <c r="A114" s="24"/>
      <c r="B114" s="11"/>
      <c r="C114" s="257"/>
      <c r="D114" s="28"/>
      <c r="E114" s="28"/>
      <c r="F114" s="28"/>
      <c r="G114" s="28"/>
      <c r="H114" s="32"/>
      <c r="I114" s="28"/>
      <c r="J114" s="28"/>
      <c r="K114" s="11"/>
      <c r="L114" s="11"/>
      <c r="M114" s="11"/>
    </row>
    <row r="115" spans="1:13" x14ac:dyDescent="0.2">
      <c r="A115" s="217" t="str">
        <f>'(G1) Translator'!A199</f>
        <v>Taksa të ndara 1</v>
      </c>
      <c r="B115" s="98">
        <f>'(C2) Të ardhurat Viti kaluar'!C19</f>
        <v>0</v>
      </c>
      <c r="C115" s="98">
        <f>'(C2) Të ardhurat Viti kaluar'!D19</f>
        <v>0</v>
      </c>
      <c r="D115" s="26"/>
      <c r="E115" s="26"/>
      <c r="F115" s="26"/>
      <c r="G115" s="26"/>
      <c r="H115" s="26"/>
      <c r="I115" s="26"/>
      <c r="J115" s="26"/>
      <c r="K115" s="105">
        <f>IF(G123="t+0",G121*(1+SUM(D117:J117)),K116)</f>
        <v>400</v>
      </c>
      <c r="L115" s="97">
        <f>IF(K115=0,B122,K115+K115*B118)</f>
        <v>400</v>
      </c>
      <c r="M115" s="97">
        <f>IF(L115=0,B123,L115+L115*B119)</f>
        <v>400</v>
      </c>
    </row>
    <row r="116" spans="1:13" x14ac:dyDescent="0.2">
      <c r="A116" s="217" t="str">
        <f>'(C2) Të ardhurat Viti kaluar'!B19</f>
        <v>ALUIZNI</v>
      </c>
      <c r="B116" s="90">
        <f>SUM(D116:J116)</f>
        <v>0</v>
      </c>
      <c r="C116" s="80" t="str">
        <f>C$7</f>
        <v>Buxheti aktual</v>
      </c>
      <c r="D116" s="75"/>
      <c r="E116" s="75"/>
      <c r="F116" s="75"/>
      <c r="G116" s="75"/>
      <c r="H116" s="75"/>
      <c r="I116" s="75"/>
      <c r="J116" s="75"/>
      <c r="K116" s="85">
        <f>IF(B115=0,B121,B115+(B115*B116)+(B115+(B115*B116))*B117)</f>
        <v>400</v>
      </c>
      <c r="L116" s="99"/>
      <c r="M116" s="100"/>
    </row>
    <row r="117" spans="1:13" ht="14.25" x14ac:dyDescent="0.25">
      <c r="A117" s="206" t="s">
        <v>3</v>
      </c>
      <c r="B117" s="92">
        <f>SUM(D117:J117)</f>
        <v>0</v>
      </c>
      <c r="C117" s="77" t="s">
        <v>38</v>
      </c>
      <c r="D117" s="75"/>
      <c r="E117" s="75"/>
      <c r="F117" s="75"/>
      <c r="G117" s="75"/>
      <c r="H117" s="75"/>
      <c r="I117" s="75"/>
      <c r="J117" s="75"/>
      <c r="K117" s="95" t="b">
        <f>OR(G123&lt;&gt;"t+1")</f>
        <v>0</v>
      </c>
      <c r="L117" s="85" t="b">
        <f>OR(SUM(D116:J117)=0)</f>
        <v>1</v>
      </c>
      <c r="M117" s="96" t="b">
        <f>OR(K117=TRUE,L117=TRUE)</f>
        <v>1</v>
      </c>
    </row>
    <row r="118" spans="1:13" ht="14.25" x14ac:dyDescent="0.25">
      <c r="A118" s="269" t="s">
        <v>4</v>
      </c>
      <c r="B118" s="92">
        <f>SUM(D118:J118)</f>
        <v>0</v>
      </c>
      <c r="C118" s="77" t="s">
        <v>39</v>
      </c>
      <c r="D118" s="75"/>
      <c r="E118" s="75"/>
      <c r="F118" s="75"/>
      <c r="G118" s="75"/>
      <c r="H118" s="75"/>
      <c r="I118" s="75"/>
      <c r="J118" s="75"/>
      <c r="K118" s="95" t="b">
        <f>OR(G123&lt;&gt;"t+2")</f>
        <v>1</v>
      </c>
      <c r="L118" s="85" t="b">
        <f>OR(SUM(D116:J118)=0)</f>
        <v>1</v>
      </c>
      <c r="M118" s="96" t="b">
        <f>OR(K118=TRUE,L118=TRUE)</f>
        <v>1</v>
      </c>
    </row>
    <row r="119" spans="1:13" ht="14.25" x14ac:dyDescent="0.25">
      <c r="A119" s="269" t="s">
        <v>5</v>
      </c>
      <c r="B119" s="92">
        <f>SUM(D119:J119)</f>
        <v>0</v>
      </c>
      <c r="C119" s="77" t="s">
        <v>40</v>
      </c>
      <c r="D119" s="75"/>
      <c r="E119" s="75"/>
      <c r="F119" s="75"/>
      <c r="G119" s="75"/>
      <c r="H119" s="75"/>
      <c r="I119" s="75"/>
      <c r="J119" s="75"/>
      <c r="K119" s="95" t="b">
        <f>OR(G123&lt;&gt;"t+3")</f>
        <v>1</v>
      </c>
      <c r="L119" s="85" t="b">
        <f>OR(SUM(D116:J119)=0)</f>
        <v>1</v>
      </c>
      <c r="M119" s="96" t="b">
        <f>OR(K119=TRUE,L119=TRUE)</f>
        <v>1</v>
      </c>
    </row>
    <row r="120" spans="1:13" x14ac:dyDescent="0.2">
      <c r="A120" s="270"/>
      <c r="B120" s="93"/>
      <c r="C120" s="76"/>
      <c r="D120" s="82"/>
      <c r="E120" s="82"/>
      <c r="F120" s="82"/>
      <c r="G120" s="82"/>
      <c r="H120" s="83"/>
      <c r="I120" s="82"/>
      <c r="J120" s="12"/>
      <c r="K120" s="95"/>
      <c r="L120" s="85"/>
      <c r="M120" s="102" t="b">
        <f>IF(OR(B115=0,OR(G123="")),TRUE,FALSE)</f>
        <v>1</v>
      </c>
    </row>
    <row r="121" spans="1:13" x14ac:dyDescent="0.2">
      <c r="A121" s="21"/>
      <c r="B121" s="91">
        <f>IF(G123="T+1",G121,0)</f>
        <v>400</v>
      </c>
      <c r="C121" s="801" t="str">
        <f>'(G1) Translator'!A$205</f>
        <v>Vlera bazë e taksës së re</v>
      </c>
      <c r="D121" s="801"/>
      <c r="E121" s="801"/>
      <c r="F121" s="801"/>
      <c r="G121" s="802">
        <v>400</v>
      </c>
      <c r="H121" s="802"/>
      <c r="I121" s="82"/>
      <c r="J121" s="12"/>
      <c r="K121" s="95"/>
      <c r="L121" s="85"/>
      <c r="M121" s="96" t="b">
        <f>AND(M117=TRUE,M118=TRUE,M119=TRUE,M120=TRUE)</f>
        <v>1</v>
      </c>
    </row>
    <row r="122" spans="1:13" ht="12.75" hidden="1" customHeight="1" x14ac:dyDescent="0.2">
      <c r="A122" s="21"/>
      <c r="B122" s="91">
        <f>IF(G123="T+2",G121,0)</f>
        <v>0</v>
      </c>
      <c r="C122" s="801" t="s">
        <v>41</v>
      </c>
      <c r="D122" s="801"/>
      <c r="E122" s="801"/>
      <c r="F122" s="801"/>
      <c r="G122" s="804"/>
      <c r="H122" s="805"/>
      <c r="I122" s="82"/>
      <c r="J122" s="74"/>
      <c r="K122" s="87"/>
      <c r="L122" s="87"/>
      <c r="M122" s="89"/>
    </row>
    <row r="123" spans="1:13" x14ac:dyDescent="0.2">
      <c r="A123" s="22"/>
      <c r="B123" s="94">
        <f>IF(G123="T+3",G121,0)</f>
        <v>0</v>
      </c>
      <c r="C123" s="801" t="str">
        <f>'(G1) Translator'!A$206</f>
        <v>Futja e taksës</v>
      </c>
      <c r="D123" s="801"/>
      <c r="E123" s="801"/>
      <c r="F123" s="801"/>
      <c r="G123" s="803" t="s">
        <v>3</v>
      </c>
      <c r="H123" s="803"/>
      <c r="I123" s="84"/>
      <c r="J123" s="40"/>
      <c r="K123" s="81" t="str">
        <f>IF(M121=FALSE,"INCORRECT ENTRY!","OK!")</f>
        <v>OK!</v>
      </c>
      <c r="L123" s="78"/>
      <c r="M123" s="79"/>
    </row>
    <row r="124" spans="1:13" x14ac:dyDescent="0.2">
      <c r="A124" s="24"/>
      <c r="B124" s="11"/>
      <c r="C124" s="257"/>
      <c r="D124" s="28"/>
      <c r="E124" s="28"/>
      <c r="F124" s="28"/>
      <c r="G124" s="28"/>
      <c r="H124" s="32"/>
      <c r="I124" s="28"/>
      <c r="J124" s="28"/>
      <c r="K124" s="11"/>
      <c r="L124" s="11"/>
      <c r="M124" s="11"/>
    </row>
    <row r="125" spans="1:13" x14ac:dyDescent="0.2">
      <c r="A125" s="217" t="str">
        <f>'(G1) Translator'!A200</f>
        <v>Taksa të ndara 2</v>
      </c>
      <c r="B125" s="98">
        <f>'(C2) Të ardhurat Viti kaluar'!C20</f>
        <v>0</v>
      </c>
      <c r="C125" s="98">
        <f>'(C2) Të ardhurat Viti kaluar'!D20</f>
        <v>0</v>
      </c>
      <c r="D125" s="26"/>
      <c r="E125" s="26"/>
      <c r="F125" s="26"/>
      <c r="G125" s="26"/>
      <c r="H125" s="26"/>
      <c r="I125" s="26"/>
      <c r="J125" s="26"/>
      <c r="K125" s="105">
        <f>IF(G133="t+0",G131*(1+SUM(D127:J127)),K126)</f>
        <v>0</v>
      </c>
      <c r="L125" s="97">
        <f>IF(K125=0,B132,K125+K125*B128)</f>
        <v>0</v>
      </c>
      <c r="M125" s="97">
        <f>IF(L125=0,B133,L125+L125*B129)</f>
        <v>0</v>
      </c>
    </row>
    <row r="126" spans="1:13" x14ac:dyDescent="0.2">
      <c r="A126" s="623">
        <f>'(C2) Të ardhurat Viti kaluar'!B20</f>
        <v>0</v>
      </c>
      <c r="B126" s="90">
        <f>SUM(D126:J126)</f>
        <v>0</v>
      </c>
      <c r="C126" s="80" t="str">
        <f>C$7</f>
        <v>Buxheti aktual</v>
      </c>
      <c r="D126" s="75"/>
      <c r="E126" s="75"/>
      <c r="F126" s="75"/>
      <c r="G126" s="75"/>
      <c r="H126" s="75"/>
      <c r="I126" s="75"/>
      <c r="J126" s="75"/>
      <c r="K126" s="85">
        <f>IF(B125=0,B131,B125+(B125*B126)+(B125+(B125*B126))*B127)</f>
        <v>0</v>
      </c>
      <c r="L126" s="99"/>
      <c r="M126" s="100"/>
    </row>
    <row r="127" spans="1:13" ht="14.25" x14ac:dyDescent="0.25">
      <c r="A127" s="206" t="s">
        <v>3</v>
      </c>
      <c r="B127" s="92">
        <f>SUM(D127:J127)</f>
        <v>0</v>
      </c>
      <c r="C127" s="77" t="s">
        <v>38</v>
      </c>
      <c r="D127" s="75"/>
      <c r="E127" s="75"/>
      <c r="F127" s="75"/>
      <c r="G127" s="75"/>
      <c r="H127" s="75"/>
      <c r="I127" s="75"/>
      <c r="J127" s="75"/>
      <c r="K127" s="95" t="b">
        <f>OR(G133&lt;&gt;"t+1")</f>
        <v>1</v>
      </c>
      <c r="L127" s="85" t="b">
        <f>OR(SUM(D126:J127)=0)</f>
        <v>1</v>
      </c>
      <c r="M127" s="96" t="b">
        <f>OR(K127=TRUE,L127=TRUE)</f>
        <v>1</v>
      </c>
    </row>
    <row r="128" spans="1:13" ht="14.25" x14ac:dyDescent="0.25">
      <c r="A128" s="269" t="s">
        <v>4</v>
      </c>
      <c r="B128" s="92">
        <f>SUM(D128:J128)</f>
        <v>0</v>
      </c>
      <c r="C128" s="77" t="s">
        <v>39</v>
      </c>
      <c r="D128" s="75"/>
      <c r="E128" s="75"/>
      <c r="F128" s="75"/>
      <c r="G128" s="75"/>
      <c r="H128" s="75"/>
      <c r="I128" s="75"/>
      <c r="J128" s="75"/>
      <c r="K128" s="95" t="b">
        <f>OR(G133&lt;&gt;"t+2")</f>
        <v>1</v>
      </c>
      <c r="L128" s="85" t="b">
        <f>OR(SUM(D126:J128)=0)</f>
        <v>1</v>
      </c>
      <c r="M128" s="96" t="b">
        <f>OR(K128=TRUE,L128=TRUE)</f>
        <v>1</v>
      </c>
    </row>
    <row r="129" spans="1:13" ht="14.25" x14ac:dyDescent="0.25">
      <c r="A129" s="269" t="s">
        <v>5</v>
      </c>
      <c r="B129" s="92">
        <f>SUM(D129:J129)</f>
        <v>0</v>
      </c>
      <c r="C129" s="77" t="s">
        <v>40</v>
      </c>
      <c r="D129" s="75"/>
      <c r="E129" s="75"/>
      <c r="F129" s="75"/>
      <c r="G129" s="75"/>
      <c r="H129" s="75"/>
      <c r="I129" s="75"/>
      <c r="J129" s="75"/>
      <c r="K129" s="95" t="b">
        <f>OR(G133&lt;&gt;"t+3")</f>
        <v>1</v>
      </c>
      <c r="L129" s="85" t="b">
        <f>OR(SUM(D126:J129)=0)</f>
        <v>1</v>
      </c>
      <c r="M129" s="96" t="b">
        <f>OR(K129=TRUE,L129=TRUE)</f>
        <v>1</v>
      </c>
    </row>
    <row r="130" spans="1:13" x14ac:dyDescent="0.2">
      <c r="A130" s="270"/>
      <c r="B130" s="93"/>
      <c r="C130" s="76"/>
      <c r="D130" s="82"/>
      <c r="E130" s="82"/>
      <c r="F130" s="82"/>
      <c r="G130" s="82"/>
      <c r="H130" s="83"/>
      <c r="I130" s="82"/>
      <c r="J130" s="12"/>
      <c r="K130" s="95"/>
      <c r="L130" s="85"/>
      <c r="M130" s="102" t="b">
        <f>IF(OR(B125=0,OR(G133="")),TRUE,FALSE)</f>
        <v>1</v>
      </c>
    </row>
    <row r="131" spans="1:13" x14ac:dyDescent="0.2">
      <c r="A131" s="21"/>
      <c r="B131" s="91">
        <f>IF(G133="T+1",G131,0)</f>
        <v>0</v>
      </c>
      <c r="C131" s="801" t="str">
        <f>'(G1) Translator'!A$205</f>
        <v>Vlera bazë e taksës së re</v>
      </c>
      <c r="D131" s="801"/>
      <c r="E131" s="801"/>
      <c r="F131" s="801"/>
      <c r="G131" s="802"/>
      <c r="H131" s="802"/>
      <c r="I131" s="82"/>
      <c r="J131" s="12"/>
      <c r="K131" s="95"/>
      <c r="L131" s="85"/>
      <c r="M131" s="96" t="b">
        <f>AND(M127=TRUE,M128=TRUE,M129=TRUE,M130=TRUE)</f>
        <v>1</v>
      </c>
    </row>
    <row r="132" spans="1:13" ht="12.75" hidden="1" customHeight="1" x14ac:dyDescent="0.2">
      <c r="A132" s="21"/>
      <c r="B132" s="91">
        <f>IF(G133="T+2",G131,0)</f>
        <v>0</v>
      </c>
      <c r="C132" s="801" t="s">
        <v>41</v>
      </c>
      <c r="D132" s="801"/>
      <c r="E132" s="801"/>
      <c r="F132" s="801"/>
      <c r="G132" s="804"/>
      <c r="H132" s="805"/>
      <c r="I132" s="82"/>
      <c r="J132" s="74"/>
      <c r="K132" s="87"/>
      <c r="L132" s="87"/>
      <c r="M132" s="89"/>
    </row>
    <row r="133" spans="1:13" x14ac:dyDescent="0.2">
      <c r="A133" s="22"/>
      <c r="B133" s="94">
        <f>IF(G133="T+3",G131,0)</f>
        <v>0</v>
      </c>
      <c r="C133" s="801" t="str">
        <f>'(G1) Translator'!A$206</f>
        <v>Futja e taksës</v>
      </c>
      <c r="D133" s="801"/>
      <c r="E133" s="801"/>
      <c r="F133" s="801"/>
      <c r="G133" s="803"/>
      <c r="H133" s="803"/>
      <c r="I133" s="84"/>
      <c r="J133" s="40"/>
      <c r="K133" s="81" t="str">
        <f>IF(M131=FALSE,"INCORRECT ENTRY!","OK!")</f>
        <v>OK!</v>
      </c>
      <c r="L133" s="78"/>
      <c r="M133" s="79"/>
    </row>
    <row r="134" spans="1:13" x14ac:dyDescent="0.2">
      <c r="A134" s="24"/>
      <c r="B134" s="11"/>
      <c r="C134" s="257"/>
      <c r="D134" s="28"/>
      <c r="E134" s="28"/>
      <c r="F134" s="28"/>
      <c r="G134" s="28"/>
      <c r="H134" s="32"/>
      <c r="I134" s="28"/>
      <c r="J134" s="28"/>
      <c r="K134" s="11"/>
      <c r="L134" s="11"/>
      <c r="M134" s="11"/>
    </row>
    <row r="135" spans="1:13" x14ac:dyDescent="0.2">
      <c r="A135" s="217" t="str">
        <f>'(G1) Translator'!A201</f>
        <v>Taksa të ndara 3</v>
      </c>
      <c r="B135" s="98">
        <f>'(C2) Të ardhurat Viti kaluar'!C21</f>
        <v>0</v>
      </c>
      <c r="C135" s="98">
        <f>'(C2) Të ardhurat Viti kaluar'!D21</f>
        <v>0</v>
      </c>
      <c r="D135" s="26"/>
      <c r="E135" s="26"/>
      <c r="F135" s="26"/>
      <c r="G135" s="26"/>
      <c r="H135" s="26"/>
      <c r="I135" s="26"/>
      <c r="J135" s="26"/>
      <c r="K135" s="105">
        <f>IF(G143="t+0",G141*(1+SUM(D137:J137)),K136)</f>
        <v>0</v>
      </c>
      <c r="L135" s="97">
        <f>IF(K135=0,B142,K135+K135*B138)</f>
        <v>0</v>
      </c>
      <c r="M135" s="97">
        <f>IF(L135=0,B143,L135+L135*B139)</f>
        <v>0</v>
      </c>
    </row>
    <row r="136" spans="1:13" x14ac:dyDescent="0.2">
      <c r="A136" s="623">
        <f>'(C2) Të ardhurat Viti kaluar'!B21</f>
        <v>0</v>
      </c>
      <c r="B136" s="90">
        <f>SUM(D136:J136)</f>
        <v>0</v>
      </c>
      <c r="C136" s="80" t="str">
        <f>C$7</f>
        <v>Buxheti aktual</v>
      </c>
      <c r="D136" s="75"/>
      <c r="E136" s="75"/>
      <c r="F136" s="75"/>
      <c r="G136" s="75"/>
      <c r="H136" s="75"/>
      <c r="I136" s="75"/>
      <c r="J136" s="75"/>
      <c r="K136" s="85">
        <f>IF(B135=0,B141,B135+(B135*B136)+(B135+(B135*B136))*B137)</f>
        <v>0</v>
      </c>
      <c r="L136" s="99"/>
      <c r="M136" s="100"/>
    </row>
    <row r="137" spans="1:13" ht="14.25" x14ac:dyDescent="0.25">
      <c r="A137" s="206" t="s">
        <v>3</v>
      </c>
      <c r="B137" s="92">
        <f>SUM(D137:J137)</f>
        <v>0</v>
      </c>
      <c r="C137" s="77" t="s">
        <v>38</v>
      </c>
      <c r="D137" s="75"/>
      <c r="E137" s="75"/>
      <c r="F137" s="75"/>
      <c r="G137" s="75"/>
      <c r="H137" s="75"/>
      <c r="I137" s="75"/>
      <c r="J137" s="75"/>
      <c r="K137" s="95" t="b">
        <f>OR(G143&lt;&gt;"t+1")</f>
        <v>1</v>
      </c>
      <c r="L137" s="85" t="b">
        <f>OR(SUM(D136:J137)=0)</f>
        <v>1</v>
      </c>
      <c r="M137" s="96" t="b">
        <f>OR(K137=TRUE,L137=TRUE)</f>
        <v>1</v>
      </c>
    </row>
    <row r="138" spans="1:13" ht="14.25" x14ac:dyDescent="0.25">
      <c r="A138" s="269" t="s">
        <v>4</v>
      </c>
      <c r="B138" s="92">
        <f>SUM(D138:J138)</f>
        <v>0</v>
      </c>
      <c r="C138" s="77" t="s">
        <v>39</v>
      </c>
      <c r="D138" s="75"/>
      <c r="E138" s="75"/>
      <c r="F138" s="75"/>
      <c r="G138" s="75"/>
      <c r="H138" s="75"/>
      <c r="I138" s="75"/>
      <c r="J138" s="75"/>
      <c r="K138" s="95" t="b">
        <f>OR(G143&lt;&gt;"t+2")</f>
        <v>1</v>
      </c>
      <c r="L138" s="85" t="b">
        <f>OR(SUM(D136:J138)=0)</f>
        <v>1</v>
      </c>
      <c r="M138" s="96" t="b">
        <f>OR(K138=TRUE,L138=TRUE)</f>
        <v>1</v>
      </c>
    </row>
    <row r="139" spans="1:13" ht="14.25" x14ac:dyDescent="0.25">
      <c r="A139" s="269" t="s">
        <v>5</v>
      </c>
      <c r="B139" s="92">
        <f>SUM(D139:J139)</f>
        <v>0</v>
      </c>
      <c r="C139" s="77" t="s">
        <v>40</v>
      </c>
      <c r="D139" s="75"/>
      <c r="E139" s="75"/>
      <c r="F139" s="75"/>
      <c r="G139" s="75"/>
      <c r="H139" s="75"/>
      <c r="I139" s="75"/>
      <c r="J139" s="75"/>
      <c r="K139" s="95" t="b">
        <f>OR(G143&lt;&gt;"t+3")</f>
        <v>1</v>
      </c>
      <c r="L139" s="85" t="b">
        <f>OR(SUM(D136:J139)=0)</f>
        <v>1</v>
      </c>
      <c r="M139" s="96" t="b">
        <f>OR(K139=TRUE,L139=TRUE)</f>
        <v>1</v>
      </c>
    </row>
    <row r="140" spans="1:13" x14ac:dyDescent="0.2">
      <c r="A140" s="270"/>
      <c r="B140" s="93"/>
      <c r="C140" s="76"/>
      <c r="D140" s="82"/>
      <c r="E140" s="82"/>
      <c r="F140" s="82"/>
      <c r="G140" s="82"/>
      <c r="H140" s="83"/>
      <c r="I140" s="82"/>
      <c r="J140" s="12"/>
      <c r="K140" s="95"/>
      <c r="L140" s="85"/>
      <c r="M140" s="102" t="b">
        <f>IF(OR(B135=0,OR(G143="")),TRUE,FALSE)</f>
        <v>1</v>
      </c>
    </row>
    <row r="141" spans="1:13" x14ac:dyDescent="0.2">
      <c r="A141" s="21"/>
      <c r="B141" s="91">
        <f>IF(G143="T+1",G141,0)</f>
        <v>0</v>
      </c>
      <c r="C141" s="801" t="str">
        <f>'(G1) Translator'!A$205</f>
        <v>Vlera bazë e taksës së re</v>
      </c>
      <c r="D141" s="801"/>
      <c r="E141" s="801"/>
      <c r="F141" s="801"/>
      <c r="G141" s="802"/>
      <c r="H141" s="802"/>
      <c r="I141" s="82"/>
      <c r="J141" s="12"/>
      <c r="K141" s="95"/>
      <c r="L141" s="85"/>
      <c r="M141" s="96" t="b">
        <f>AND(M137=TRUE,M138=TRUE,M139=TRUE,M140=TRUE)</f>
        <v>1</v>
      </c>
    </row>
    <row r="142" spans="1:13" ht="12.75" hidden="1" customHeight="1" x14ac:dyDescent="0.2">
      <c r="A142" s="21"/>
      <c r="B142" s="91">
        <f>IF(G143="T+2",G141,0)</f>
        <v>0</v>
      </c>
      <c r="C142" s="801" t="s">
        <v>41</v>
      </c>
      <c r="D142" s="801"/>
      <c r="E142" s="801"/>
      <c r="F142" s="801"/>
      <c r="G142" s="804"/>
      <c r="H142" s="805"/>
      <c r="I142" s="82"/>
      <c r="J142" s="74"/>
      <c r="K142" s="87"/>
      <c r="L142" s="87"/>
      <c r="M142" s="89"/>
    </row>
    <row r="143" spans="1:13" x14ac:dyDescent="0.2">
      <c r="A143" s="22"/>
      <c r="B143" s="94">
        <f>IF(G143="T+3",G141,0)</f>
        <v>0</v>
      </c>
      <c r="C143" s="801" t="str">
        <f>'(G1) Translator'!A$206</f>
        <v>Futja e taksës</v>
      </c>
      <c r="D143" s="801"/>
      <c r="E143" s="801"/>
      <c r="F143" s="801"/>
      <c r="G143" s="803"/>
      <c r="H143" s="803"/>
      <c r="I143" s="84"/>
      <c r="J143" s="40"/>
      <c r="K143" s="81" t="str">
        <f>IF(M141=FALSE,"INCORRECT ENTRY!","OK!")</f>
        <v>OK!</v>
      </c>
      <c r="L143" s="78"/>
      <c r="M143" s="79"/>
    </row>
    <row r="144" spans="1:13" x14ac:dyDescent="0.2">
      <c r="A144" s="24"/>
      <c r="B144" s="11"/>
      <c r="C144" s="257"/>
      <c r="D144" s="28"/>
      <c r="E144" s="28"/>
      <c r="F144" s="28"/>
      <c r="G144" s="28"/>
      <c r="H144" s="32"/>
      <c r="I144" s="28"/>
      <c r="J144" s="28"/>
      <c r="K144" s="11"/>
      <c r="L144" s="11"/>
      <c r="M144" s="11"/>
    </row>
    <row r="145" spans="1:13" x14ac:dyDescent="0.2">
      <c r="A145" s="217" t="str">
        <f>'(G1) Translator'!A202</f>
        <v>Taksa të ndara 4</v>
      </c>
      <c r="B145" s="98">
        <f>'(C2) Të ardhurat Viti kaluar'!C22</f>
        <v>0</v>
      </c>
      <c r="C145" s="98">
        <f>'(C2) Të ardhurat Viti kaluar'!D22</f>
        <v>0</v>
      </c>
      <c r="D145" s="26"/>
      <c r="E145" s="26"/>
      <c r="F145" s="26"/>
      <c r="G145" s="26"/>
      <c r="H145" s="26"/>
      <c r="I145" s="26"/>
      <c r="J145" s="26"/>
      <c r="K145" s="105">
        <f>IF(G153="t+0",G151*(1+SUM(D147:J147)),K146)</f>
        <v>0</v>
      </c>
      <c r="L145" s="97">
        <f>IF(K145=0,B152,K145+K145*B148)</f>
        <v>0</v>
      </c>
      <c r="M145" s="97">
        <f>IF(L145=0,B153,L145+L145*B149)</f>
        <v>0</v>
      </c>
    </row>
    <row r="146" spans="1:13" x14ac:dyDescent="0.2">
      <c r="A146" s="623">
        <f>'(C2) Të ardhurat Viti kaluar'!B22</f>
        <v>0</v>
      </c>
      <c r="B146" s="90">
        <f>SUM(D146:J146)</f>
        <v>0</v>
      </c>
      <c r="C146" s="80" t="str">
        <f>C$7</f>
        <v>Buxheti aktual</v>
      </c>
      <c r="D146" s="75"/>
      <c r="E146" s="75"/>
      <c r="F146" s="75"/>
      <c r="G146" s="75"/>
      <c r="H146" s="75"/>
      <c r="I146" s="75"/>
      <c r="J146" s="75"/>
      <c r="K146" s="85">
        <f>IF(B145=0,B151,B145+(B145*B146)+(B145+(B145*B146))*B147)</f>
        <v>0</v>
      </c>
      <c r="L146" s="99"/>
      <c r="M146" s="100"/>
    </row>
    <row r="147" spans="1:13" ht="14.25" x14ac:dyDescent="0.25">
      <c r="A147" s="206" t="s">
        <v>3</v>
      </c>
      <c r="B147" s="92">
        <f>SUM(D147:J147)</f>
        <v>0</v>
      </c>
      <c r="C147" s="77" t="s">
        <v>38</v>
      </c>
      <c r="D147" s="75"/>
      <c r="E147" s="75"/>
      <c r="F147" s="75"/>
      <c r="G147" s="75"/>
      <c r="H147" s="75"/>
      <c r="I147" s="75"/>
      <c r="J147" s="75"/>
      <c r="K147" s="95" t="b">
        <f>OR(G153&lt;&gt;"t+1")</f>
        <v>1</v>
      </c>
      <c r="L147" s="85" t="b">
        <f>OR(SUM(D146:J147)=0)</f>
        <v>1</v>
      </c>
      <c r="M147" s="96" t="b">
        <f>OR(K147=TRUE,L147=TRUE)</f>
        <v>1</v>
      </c>
    </row>
    <row r="148" spans="1:13" ht="14.25" x14ac:dyDescent="0.25">
      <c r="A148" s="269" t="s">
        <v>4</v>
      </c>
      <c r="B148" s="92">
        <f>SUM(D148:J148)</f>
        <v>0</v>
      </c>
      <c r="C148" s="77" t="s">
        <v>39</v>
      </c>
      <c r="D148" s="75"/>
      <c r="E148" s="75"/>
      <c r="F148" s="75"/>
      <c r="G148" s="75"/>
      <c r="H148" s="75"/>
      <c r="I148" s="75"/>
      <c r="J148" s="75"/>
      <c r="K148" s="95" t="b">
        <f>OR(G153&lt;&gt;"t+2")</f>
        <v>1</v>
      </c>
      <c r="L148" s="85" t="b">
        <f>OR(SUM(D146:J148)=0)</f>
        <v>1</v>
      </c>
      <c r="M148" s="96" t="b">
        <f>OR(K148=TRUE,L148=TRUE)</f>
        <v>1</v>
      </c>
    </row>
    <row r="149" spans="1:13" ht="14.25" x14ac:dyDescent="0.25">
      <c r="A149" s="269" t="s">
        <v>5</v>
      </c>
      <c r="B149" s="92">
        <f>SUM(D149:J149)</f>
        <v>0</v>
      </c>
      <c r="C149" s="77" t="s">
        <v>40</v>
      </c>
      <c r="D149" s="75"/>
      <c r="E149" s="75"/>
      <c r="F149" s="75"/>
      <c r="G149" s="75"/>
      <c r="H149" s="75"/>
      <c r="I149" s="75"/>
      <c r="J149" s="75"/>
      <c r="K149" s="95" t="b">
        <f>OR(G153&lt;&gt;"t+3")</f>
        <v>1</v>
      </c>
      <c r="L149" s="85" t="b">
        <f>OR(SUM(D146:J149)=0)</f>
        <v>1</v>
      </c>
      <c r="M149" s="96" t="b">
        <f>OR(K149=TRUE,L149=TRUE)</f>
        <v>1</v>
      </c>
    </row>
    <row r="150" spans="1:13" x14ac:dyDescent="0.2">
      <c r="A150" s="270"/>
      <c r="B150" s="93"/>
      <c r="C150" s="76"/>
      <c r="D150" s="82"/>
      <c r="E150" s="82"/>
      <c r="F150" s="82"/>
      <c r="G150" s="82"/>
      <c r="H150" s="83"/>
      <c r="I150" s="82"/>
      <c r="J150" s="12"/>
      <c r="K150" s="95"/>
      <c r="L150" s="85"/>
      <c r="M150" s="102" t="b">
        <f>IF(OR(B145=0,OR(G153="")),TRUE,FALSE)</f>
        <v>1</v>
      </c>
    </row>
    <row r="151" spans="1:13" x14ac:dyDescent="0.2">
      <c r="A151" s="21"/>
      <c r="B151" s="91">
        <f>IF(G153="T+1",G151,0)</f>
        <v>0</v>
      </c>
      <c r="C151" s="801" t="str">
        <f>'(G1) Translator'!A$205</f>
        <v>Vlera bazë e taksës së re</v>
      </c>
      <c r="D151" s="801"/>
      <c r="E151" s="801"/>
      <c r="F151" s="801"/>
      <c r="G151" s="802"/>
      <c r="H151" s="802"/>
      <c r="I151" s="82"/>
      <c r="J151" s="12"/>
      <c r="K151" s="95"/>
      <c r="L151" s="85"/>
      <c r="M151" s="96" t="b">
        <f>AND(M147=TRUE,M148=TRUE,M149=TRUE,M150=TRUE)</f>
        <v>1</v>
      </c>
    </row>
    <row r="152" spans="1:13" ht="12.75" hidden="1" customHeight="1" x14ac:dyDescent="0.2">
      <c r="A152" s="21"/>
      <c r="B152" s="91">
        <f>IF(G153="T+2",G151,0)</f>
        <v>0</v>
      </c>
      <c r="C152" s="801" t="s">
        <v>41</v>
      </c>
      <c r="D152" s="801"/>
      <c r="E152" s="801"/>
      <c r="F152" s="801"/>
      <c r="G152" s="804"/>
      <c r="H152" s="805"/>
      <c r="I152" s="82"/>
      <c r="J152" s="74"/>
      <c r="K152" s="87"/>
      <c r="L152" s="87"/>
      <c r="M152" s="89"/>
    </row>
    <row r="153" spans="1:13" x14ac:dyDescent="0.2">
      <c r="A153" s="22"/>
      <c r="B153" s="94">
        <f>IF(G153="T+3",G151,0)</f>
        <v>0</v>
      </c>
      <c r="C153" s="801" t="str">
        <f>'(G1) Translator'!A$206</f>
        <v>Futja e taksës</v>
      </c>
      <c r="D153" s="801"/>
      <c r="E153" s="801"/>
      <c r="F153" s="801"/>
      <c r="G153" s="803" t="s">
        <v>522</v>
      </c>
      <c r="H153" s="803"/>
      <c r="I153" s="84"/>
      <c r="J153" s="40"/>
      <c r="K153" s="81" t="str">
        <f>IF(M151=FALSE,"INCORRECT ENTRY!","OK!")</f>
        <v>OK!</v>
      </c>
      <c r="L153" s="78"/>
      <c r="M153" s="79"/>
    </row>
    <row r="154" spans="1:13" hidden="1" x14ac:dyDescent="0.2">
      <c r="A154" s="24"/>
      <c r="B154" s="11"/>
      <c r="C154" s="257"/>
      <c r="D154" s="28"/>
      <c r="E154" s="28"/>
      <c r="F154" s="28"/>
      <c r="G154" s="28"/>
      <c r="H154" s="32"/>
      <c r="I154" s="28"/>
      <c r="J154" s="28"/>
      <c r="K154" s="11"/>
      <c r="L154" s="11"/>
      <c r="M154" s="11"/>
    </row>
    <row r="155" spans="1:13" ht="12.75" hidden="1" customHeight="1" x14ac:dyDescent="0.2">
      <c r="A155" s="24"/>
      <c r="B155" s="11"/>
      <c r="C155" s="257"/>
      <c r="D155" s="28"/>
      <c r="E155" s="28"/>
      <c r="F155" s="28"/>
      <c r="G155" s="28"/>
      <c r="H155" s="32"/>
      <c r="I155" s="28"/>
      <c r="J155" s="28"/>
      <c r="K155" s="11"/>
      <c r="L155" s="11"/>
      <c r="M155" s="11"/>
    </row>
    <row r="156" spans="1:13" x14ac:dyDescent="0.2">
      <c r="A156" s="259" t="str">
        <f>'(G1) Translator'!A203</f>
        <v>Të ardhurat gjithsej nga taksat</v>
      </c>
      <c r="B156" s="46">
        <f>+B6+B16+B26+B35+B45+B55+B65+B75+B85++B95+B105+B115+B125+B135+B145</f>
        <v>2325</v>
      </c>
      <c r="C156" s="46">
        <f>+C6+C16+C26+C35+C45+C55+C65+C75+C85++C95+C105+C115+C125+C135+C145</f>
        <v>4205</v>
      </c>
      <c r="D156" s="47"/>
      <c r="E156" s="47"/>
      <c r="F156" s="47"/>
      <c r="G156" s="47"/>
      <c r="H156" s="48"/>
      <c r="I156" s="47"/>
      <c r="J156" s="47"/>
      <c r="K156" s="46">
        <f>+K6+K16+K26+K35+K45+K55+K65+K75+K85++K95+K105+K115+K125+K135+K145</f>
        <v>5899.7569999999996</v>
      </c>
      <c r="L156" s="46">
        <f>+L6+L16+L26+L35+L45+L55+L65+L75+L85++L95+L105+L115+L125+L135+L145</f>
        <v>6200.1988167999998</v>
      </c>
      <c r="M156" s="46">
        <f>+M6+M16+M26+M35+M45+M55+M65+M75+M85++M95+M105+M115+M125+M135+M145</f>
        <v>6700.8750418999998</v>
      </c>
    </row>
  </sheetData>
  <sheetProtection password="C771" sheet="1" objects="1" scenarios="1" selectLockedCells="1"/>
  <dataConsolidate function="countNums">
    <dataRefs count="1">
      <dataRef ref="E9:K9" sheet="(C) REVENUE ESTIMATION I TAX" r:id="rId1"/>
    </dataRefs>
  </dataConsolidate>
  <customSheetViews>
    <customSheetView guid="{C9C93AD0-6FCF-44C2-A85A-AB3923492EAA}" fitToPage="1" hiddenRows="1" topLeftCell="A22">
      <selection activeCell="F45" sqref="F45"/>
      <rowBreaks count="6" manualBreakCount="6">
        <brk id="110" max="16383" man="1"/>
        <brk id="144" max="16383" man="1"/>
        <brk id="172" max="16383" man="1"/>
        <brk id="196" max="16383" man="1"/>
        <brk id="227" max="16383" man="1"/>
        <brk id="251" max="16383" man="1"/>
      </rowBreaks>
      <pageMargins left="0.39370078740157483" right="0.39370078740157483" top="0.39370078740157483" bottom="0.39370078740157483" header="0.39370078740157483" footer="0.39370078740157483"/>
      <pageSetup paperSize="9" scale="62" fitToHeight="0" orientation="landscape" r:id="rId2"/>
      <headerFooter alignWithMargins="0"/>
    </customSheetView>
  </customSheetViews>
  <mergeCells count="91">
    <mergeCell ref="C151:F151"/>
    <mergeCell ref="G151:H151"/>
    <mergeCell ref="C152:F152"/>
    <mergeCell ref="G152:H152"/>
    <mergeCell ref="C153:F153"/>
    <mergeCell ref="G153:H153"/>
    <mergeCell ref="C141:F141"/>
    <mergeCell ref="G141:H141"/>
    <mergeCell ref="C142:F142"/>
    <mergeCell ref="G142:H142"/>
    <mergeCell ref="C143:F143"/>
    <mergeCell ref="G143:H143"/>
    <mergeCell ref="C131:F131"/>
    <mergeCell ref="G131:H131"/>
    <mergeCell ref="C132:F132"/>
    <mergeCell ref="G132:H132"/>
    <mergeCell ref="C133:F133"/>
    <mergeCell ref="G133:H133"/>
    <mergeCell ref="C121:F121"/>
    <mergeCell ref="G121:H121"/>
    <mergeCell ref="C122:F122"/>
    <mergeCell ref="G122:H122"/>
    <mergeCell ref="C123:F123"/>
    <mergeCell ref="G123:H123"/>
    <mergeCell ref="C111:F111"/>
    <mergeCell ref="G111:H111"/>
    <mergeCell ref="C112:F112"/>
    <mergeCell ref="G112:H112"/>
    <mergeCell ref="C113:F113"/>
    <mergeCell ref="G113:H113"/>
    <mergeCell ref="C103:F103"/>
    <mergeCell ref="G103:H103"/>
    <mergeCell ref="C102:F102"/>
    <mergeCell ref="G102:H102"/>
    <mergeCell ref="C93:F93"/>
    <mergeCell ref="G93:H93"/>
    <mergeCell ref="C101:F101"/>
    <mergeCell ref="G101:H101"/>
    <mergeCell ref="G23:H23"/>
    <mergeCell ref="C43:F43"/>
    <mergeCell ref="G43:H43"/>
    <mergeCell ref="C42:F42"/>
    <mergeCell ref="C23:F23"/>
    <mergeCell ref="C33:F33"/>
    <mergeCell ref="G33:H33"/>
    <mergeCell ref="G32:H32"/>
    <mergeCell ref="C41:F41"/>
    <mergeCell ref="G24:H24"/>
    <mergeCell ref="G81:H81"/>
    <mergeCell ref="C83:F83"/>
    <mergeCell ref="G83:H83"/>
    <mergeCell ref="C24:F24"/>
    <mergeCell ref="G61:H61"/>
    <mergeCell ref="G41:H41"/>
    <mergeCell ref="C53:F53"/>
    <mergeCell ref="G53:H53"/>
    <mergeCell ref="C52:F52"/>
    <mergeCell ref="C51:F51"/>
    <mergeCell ref="G51:H51"/>
    <mergeCell ref="C32:F32"/>
    <mergeCell ref="C61:F61"/>
    <mergeCell ref="G52:H52"/>
    <mergeCell ref="C34:F34"/>
    <mergeCell ref="G34:H34"/>
    <mergeCell ref="C92:F92"/>
    <mergeCell ref="G92:H92"/>
    <mergeCell ref="C13:F13"/>
    <mergeCell ref="G13:H13"/>
    <mergeCell ref="C71:F71"/>
    <mergeCell ref="G71:H71"/>
    <mergeCell ref="C73:F73"/>
    <mergeCell ref="G42:H42"/>
    <mergeCell ref="C63:F63"/>
    <mergeCell ref="G22:H22"/>
    <mergeCell ref="C91:F91"/>
    <mergeCell ref="G91:H91"/>
    <mergeCell ref="C82:F82"/>
    <mergeCell ref="G82:H82"/>
    <mergeCell ref="G73:H73"/>
    <mergeCell ref="C81:F81"/>
    <mergeCell ref="G63:H63"/>
    <mergeCell ref="C62:F62"/>
    <mergeCell ref="G62:H62"/>
    <mergeCell ref="C72:F72"/>
    <mergeCell ref="G72:H72"/>
    <mergeCell ref="C22:F22"/>
    <mergeCell ref="A3:M3"/>
    <mergeCell ref="C12:F12"/>
    <mergeCell ref="G12:H12"/>
    <mergeCell ref="C14:F14"/>
    <mergeCell ref="G14:H14"/>
  </mergeCells>
  <phoneticPr fontId="3" type="noConversion"/>
  <dataValidations count="1">
    <dataValidation type="list" allowBlank="1" showInputMessage="1" showErrorMessage="1" sqref="G14:H14 G24:H24 G34:H34 G43:H43 G53:H53 G63:H64 G73:H73 G83:H83 G93:H94 G103:H103 G113:H113 G123:H123 G133:H133 G143:H143 G153:H153">
      <formula1>$A$7:$A$11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0" orientation="landscape" r:id="rId3"/>
  <headerFooter>
    <oddHeader>&amp;L&amp;"-,Fett"FINANCIAL PLAN&amp;C&amp;8Version 2013&amp;R&amp;"-,Fett"&amp;A</oddHeader>
  </headerFooter>
  <rowBreaks count="8" manualBreakCount="8">
    <brk id="34" max="12" man="1"/>
    <brk id="73" max="12" man="1"/>
    <brk id="113" max="12" man="1"/>
    <brk id="156" max="12" man="1"/>
    <brk id="173" max="16383" man="1"/>
    <brk id="197" max="16383" man="1"/>
    <brk id="228" max="16383" man="1"/>
    <brk id="25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14999847407452621"/>
    <pageSetUpPr fitToPage="1"/>
  </sheetPr>
  <dimension ref="A1:M136"/>
  <sheetViews>
    <sheetView showGridLines="0" view="pageLayout" topLeftCell="A3" zoomScaleNormal="100" workbookViewId="0">
      <selection activeCell="A9" sqref="A9"/>
    </sheetView>
  </sheetViews>
  <sheetFormatPr baseColWidth="10" defaultColWidth="9.140625" defaultRowHeight="12.75" x14ac:dyDescent="0.2"/>
  <cols>
    <col min="1" max="1" width="25.42578125" style="5" customWidth="1"/>
    <col min="2" max="2" width="12" style="5" customWidth="1"/>
    <col min="3" max="3" width="12" style="6" customWidth="1"/>
    <col min="4" max="7" width="6.42578125" style="7" customWidth="1"/>
    <col min="8" max="8" width="6.42578125" style="8" customWidth="1"/>
    <col min="9" max="10" width="6.140625" style="7" customWidth="1"/>
    <col min="11" max="13" width="12" style="6" customWidth="1"/>
    <col min="14" max="16384" width="9.140625" style="5"/>
  </cols>
  <sheetData>
    <row r="1" spans="1:13" s="114" customFormat="1" x14ac:dyDescent="0.2">
      <c r="A1" s="643" t="str">
        <f>'(G1) Translator'!A323</f>
        <v xml:space="preserve">E verdhë = plotësohet nga Departamenti i Financës 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5"/>
    </row>
    <row r="2" spans="1:13" s="273" customFormat="1" x14ac:dyDescent="0.2">
      <c r="C2" s="6"/>
      <c r="D2" s="7"/>
      <c r="E2" s="7"/>
      <c r="F2" s="7"/>
      <c r="G2" s="7"/>
      <c r="H2" s="8"/>
      <c r="I2" s="7"/>
      <c r="J2" s="7"/>
      <c r="K2" s="6"/>
      <c r="L2" s="6"/>
      <c r="M2" s="6"/>
    </row>
    <row r="3" spans="1:13" ht="21" x14ac:dyDescent="0.35">
      <c r="A3" s="769" t="str">
        <f>'(G1) Translator'!A19</f>
        <v xml:space="preserve">(E2) PARASHIKIMI I TË ARDHURAVE NGA TARIFAT 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1"/>
    </row>
    <row r="4" spans="1:13" s="1" customFormat="1" x14ac:dyDescent="0.2">
      <c r="A4" s="191"/>
      <c r="F4" s="191"/>
    </row>
    <row r="5" spans="1:13" s="35" customFormat="1" ht="75" customHeight="1" x14ac:dyDescent="0.2">
      <c r="A5" s="204"/>
      <c r="B5" s="628">
        <f>'(A1) Kreu'!B39</f>
        <v>2011</v>
      </c>
      <c r="C5" s="628">
        <f>'(A1) Kreu'!B40</f>
        <v>2012</v>
      </c>
      <c r="D5" s="70" t="str">
        <f>'(G1) Translator'!A230</f>
        <v>Rritja e pritshme e volumit të aktivitetit në %</v>
      </c>
      <c r="E5" s="70" t="str">
        <f>'(G1) Translator'!A231</f>
        <v>Përmirësimi i përdorimit ë potencialit të tarifës në % %</v>
      </c>
      <c r="F5" s="70" t="str">
        <f>'(G1) Translator'!A232</f>
        <v xml:space="preserve">Vlerësim i impaktit nga përmirësimi i ligjit në % </v>
      </c>
      <c r="G5" s="70" t="str">
        <f>'(G1) Translator'!A233</f>
        <v>Vlerësim i impaktit nga faktorët e tjerë në %</v>
      </c>
      <c r="H5" s="70" t="str">
        <f>'(G1) Translator'!A234</f>
        <v>Rritja e tarifave për njësi në %</v>
      </c>
      <c r="I5" s="203"/>
      <c r="J5" s="264" t="s">
        <v>32</v>
      </c>
      <c r="K5" s="629">
        <f>'(A1) Kreu'!B41</f>
        <v>2013</v>
      </c>
      <c r="L5" s="629">
        <f>'(A1) Kreu'!B42</f>
        <v>2014</v>
      </c>
      <c r="M5" s="629">
        <f>'(A1) Kreu'!B43</f>
        <v>2015</v>
      </c>
    </row>
    <row r="6" spans="1:13" s="12" customFormat="1" x14ac:dyDescent="0.2">
      <c r="A6" s="213" t="str">
        <f>'(G1) Translator'!A214</f>
        <v xml:space="preserve">Tarifa e pastrimit </v>
      </c>
      <c r="B6" s="101">
        <f>'(C2) Të ardhurat Viti kaluar'!C25</f>
        <v>0</v>
      </c>
      <c r="C6" s="101">
        <f>'(C2) Të ardhurat Viti kaluar'!D25</f>
        <v>300</v>
      </c>
      <c r="D6" s="26"/>
      <c r="E6" s="26"/>
      <c r="F6" s="26"/>
      <c r="G6" s="26"/>
      <c r="H6" s="26"/>
      <c r="I6" s="26"/>
      <c r="J6" s="26"/>
      <c r="K6" s="105">
        <f>IF(G14="t+0",G12*(1+SUM(D8:J8)),K7)</f>
        <v>800</v>
      </c>
      <c r="L6" s="97">
        <f>IF(K6=0,B13,K6+K6*B9)</f>
        <v>800</v>
      </c>
      <c r="M6" s="97">
        <f>IF(L6=0,B14,L6+L6*B10)</f>
        <v>800</v>
      </c>
    </row>
    <row r="7" spans="1:13" s="12" customFormat="1" x14ac:dyDescent="0.2">
      <c r="A7" s="205" t="s">
        <v>522</v>
      </c>
      <c r="B7" s="90">
        <f>SUM(D7:J7)</f>
        <v>0</v>
      </c>
      <c r="C7" s="80" t="str">
        <f>'(G1) Translator'!A$204</f>
        <v>Buxheti aktual</v>
      </c>
      <c r="D7" s="75"/>
      <c r="E7" s="75"/>
      <c r="F7" s="75"/>
      <c r="G7" s="75"/>
      <c r="H7" s="75"/>
      <c r="I7" s="82"/>
      <c r="J7" s="82"/>
      <c r="K7" s="85">
        <f>IF(B6=0,B12,B6+(B6*B7)+(B6+(B6*B7))*B8)</f>
        <v>800</v>
      </c>
      <c r="L7" s="99"/>
      <c r="M7" s="100"/>
    </row>
    <row r="8" spans="1:13" s="12" customFormat="1" ht="12.75" customHeight="1" x14ac:dyDescent="0.25">
      <c r="A8" s="206" t="s">
        <v>3</v>
      </c>
      <c r="B8" s="92">
        <f>SUM(D8:J8)</f>
        <v>0</v>
      </c>
      <c r="C8" s="77" t="s">
        <v>38</v>
      </c>
      <c r="D8" s="75"/>
      <c r="E8" s="75"/>
      <c r="F8" s="75"/>
      <c r="G8" s="75"/>
      <c r="H8" s="75"/>
      <c r="I8" s="82"/>
      <c r="J8" s="82"/>
      <c r="K8" s="95" t="b">
        <f>OR(G14&lt;&gt;"t+1")</f>
        <v>0</v>
      </c>
      <c r="L8" s="85" t="b">
        <f>OR(SUM(D7:J8)=0)</f>
        <v>1</v>
      </c>
      <c r="M8" s="96" t="b">
        <f>OR(K8=TRUE,L8=TRUE)</f>
        <v>1</v>
      </c>
    </row>
    <row r="9" spans="1:13" s="12" customFormat="1" ht="12.75" customHeight="1" x14ac:dyDescent="0.25">
      <c r="A9" s="206" t="s">
        <v>4</v>
      </c>
      <c r="B9" s="92">
        <f>SUM(D9:J9)</f>
        <v>0</v>
      </c>
      <c r="C9" s="77" t="s">
        <v>39</v>
      </c>
      <c r="D9" s="75"/>
      <c r="E9" s="75"/>
      <c r="F9" s="75"/>
      <c r="G9" s="75"/>
      <c r="H9" s="75"/>
      <c r="I9" s="82"/>
      <c r="J9" s="82"/>
      <c r="K9" s="95" t="b">
        <f>OR(G14&lt;&gt;"t+2")</f>
        <v>1</v>
      </c>
      <c r="L9" s="85" t="b">
        <f>OR(SUM(D7:J9)=0)</f>
        <v>1</v>
      </c>
      <c r="M9" s="96" t="b">
        <f>OR(K9=TRUE,L9=TRUE)</f>
        <v>1</v>
      </c>
    </row>
    <row r="10" spans="1:13" s="12" customFormat="1" ht="12.75" customHeight="1" x14ac:dyDescent="0.25">
      <c r="A10" s="206" t="s">
        <v>5</v>
      </c>
      <c r="B10" s="92">
        <f>SUM(D10:J10)</f>
        <v>0</v>
      </c>
      <c r="C10" s="77" t="s">
        <v>40</v>
      </c>
      <c r="D10" s="75"/>
      <c r="E10" s="75"/>
      <c r="F10" s="75"/>
      <c r="G10" s="75"/>
      <c r="H10" s="75"/>
      <c r="I10" s="82"/>
      <c r="J10" s="82"/>
      <c r="K10" s="95" t="b">
        <f>OR(G14&lt;&gt;"t+3")</f>
        <v>1</v>
      </c>
      <c r="L10" s="85" t="b">
        <f>OR(SUM(D7:J10)=0)</f>
        <v>1</v>
      </c>
      <c r="M10" s="96" t="b">
        <f>OR(K10=TRUE,L10=TRUE)</f>
        <v>1</v>
      </c>
    </row>
    <row r="11" spans="1:13" s="12" customFormat="1" x14ac:dyDescent="0.2">
      <c r="A11" s="207"/>
      <c r="B11" s="93"/>
      <c r="C11" s="76"/>
      <c r="D11" s="82"/>
      <c r="E11" s="82"/>
      <c r="F11" s="82"/>
      <c r="G11" s="82"/>
      <c r="H11" s="83"/>
      <c r="I11" s="82"/>
      <c r="K11" s="95"/>
      <c r="L11" s="85"/>
      <c r="M11" s="218"/>
    </row>
    <row r="12" spans="1:13" s="12" customFormat="1" x14ac:dyDescent="0.2">
      <c r="A12" s="208"/>
      <c r="B12" s="91">
        <f>IF(G14="T+1",G12,0)</f>
        <v>800</v>
      </c>
      <c r="C12" s="801" t="str">
        <f>'(G1) Translator'!A$228</f>
        <v xml:space="preserve">Vlera bazë e tarifës së re </v>
      </c>
      <c r="D12" s="801"/>
      <c r="E12" s="801"/>
      <c r="F12" s="801"/>
      <c r="G12" s="802">
        <v>800</v>
      </c>
      <c r="H12" s="802"/>
      <c r="I12" s="82"/>
      <c r="K12" s="95"/>
      <c r="L12" s="85"/>
      <c r="M12" s="102" t="b">
        <f>IF(OR(B6=0,OR(G14="")),TRUE,FALSE)</f>
        <v>1</v>
      </c>
    </row>
    <row r="13" spans="1:13" s="12" customFormat="1" ht="12.75" hidden="1" customHeight="1" x14ac:dyDescent="0.2">
      <c r="A13" s="208"/>
      <c r="B13" s="91">
        <f>IF(G14="T+2",G12,0)</f>
        <v>0</v>
      </c>
      <c r="C13" s="801" t="s">
        <v>41</v>
      </c>
      <c r="D13" s="801"/>
      <c r="E13" s="801"/>
      <c r="F13" s="801"/>
      <c r="G13" s="804"/>
      <c r="H13" s="805"/>
      <c r="I13" s="82"/>
      <c r="J13" s="74"/>
      <c r="K13" s="87"/>
      <c r="L13" s="87"/>
      <c r="M13" s="96" t="b">
        <f>AND(M8=TRUE,M9=TRUE,M10=TRUE,M12=TRUE)</f>
        <v>1</v>
      </c>
    </row>
    <row r="14" spans="1:13" s="12" customFormat="1" x14ac:dyDescent="0.2">
      <c r="A14" s="209"/>
      <c r="B14" s="94">
        <f>IF(G14="T+3",G12,0)</f>
        <v>0</v>
      </c>
      <c r="C14" s="801" t="str">
        <f>'(G1) Translator'!A$229</f>
        <v xml:space="preserve">Futja e tarifës </v>
      </c>
      <c r="D14" s="801"/>
      <c r="E14" s="801"/>
      <c r="F14" s="801"/>
      <c r="G14" s="803" t="s">
        <v>3</v>
      </c>
      <c r="H14" s="803"/>
      <c r="I14" s="84"/>
      <c r="J14" s="81" t="str">
        <f>IF(M13=FALSE,"INCORRECT ENTRY!","OK!")</f>
        <v>OK!</v>
      </c>
      <c r="K14" s="40"/>
      <c r="L14" s="78"/>
      <c r="M14" s="79"/>
    </row>
    <row r="15" spans="1:13" s="12" customFormat="1" x14ac:dyDescent="0.2">
      <c r="A15" s="210"/>
      <c r="B15" s="11"/>
      <c r="C15" s="11"/>
      <c r="D15" s="23"/>
      <c r="E15" s="23"/>
      <c r="F15" s="23"/>
      <c r="G15" s="23"/>
      <c r="H15" s="25"/>
      <c r="I15" s="23"/>
      <c r="J15" s="23"/>
      <c r="K15" s="11"/>
      <c r="L15" s="11"/>
      <c r="M15" s="11"/>
    </row>
    <row r="16" spans="1:13" s="12" customFormat="1" x14ac:dyDescent="0.2">
      <c r="A16" s="213" t="str">
        <f>'(G1) Translator'!A215</f>
        <v xml:space="preserve">Tarifa e hapësirës publike </v>
      </c>
      <c r="B16" s="101">
        <f>'(C2) Të ardhurat Viti kaluar'!C26</f>
        <v>0</v>
      </c>
      <c r="C16" s="101">
        <f>'(C2) Të ardhurat Viti kaluar'!D26</f>
        <v>0</v>
      </c>
      <c r="D16" s="26"/>
      <c r="E16" s="26"/>
      <c r="F16" s="26"/>
      <c r="G16" s="26"/>
      <c r="H16" s="26"/>
      <c r="I16" s="26"/>
      <c r="J16" s="26"/>
      <c r="K16" s="105">
        <f>IF(G24="t+0",G22*(1+SUM(D18:J18)),K17)</f>
        <v>0</v>
      </c>
      <c r="L16" s="97">
        <f>IF(K16=0,B23,K16+K16*B19)</f>
        <v>0</v>
      </c>
      <c r="M16" s="97">
        <f>IF(L16=0,B24,L16+L16*B20)</f>
        <v>0</v>
      </c>
    </row>
    <row r="17" spans="1:13" s="12" customFormat="1" x14ac:dyDescent="0.2">
      <c r="A17" s="205"/>
      <c r="B17" s="90">
        <f>SUM(D17:J17)</f>
        <v>0</v>
      </c>
      <c r="C17" s="80" t="str">
        <f>'(G1) Translator'!A$204</f>
        <v>Buxheti aktual</v>
      </c>
      <c r="D17" s="75"/>
      <c r="E17" s="75"/>
      <c r="F17" s="75"/>
      <c r="G17" s="75"/>
      <c r="H17" s="75"/>
      <c r="I17" s="82"/>
      <c r="J17" s="82"/>
      <c r="K17" s="85">
        <f>IF(B16=0,B22,B16+(B16*B17)+(B16+(B16*B17))*B18)</f>
        <v>0</v>
      </c>
      <c r="L17" s="99"/>
      <c r="M17" s="100"/>
    </row>
    <row r="18" spans="1:13" s="12" customFormat="1" ht="14.25" x14ac:dyDescent="0.25">
      <c r="A18" s="206" t="s">
        <v>3</v>
      </c>
      <c r="B18" s="92">
        <f>SUM(D18:J18)</f>
        <v>0</v>
      </c>
      <c r="C18" s="77" t="s">
        <v>38</v>
      </c>
      <c r="D18" s="75"/>
      <c r="E18" s="75"/>
      <c r="F18" s="75"/>
      <c r="G18" s="75"/>
      <c r="H18" s="75"/>
      <c r="I18" s="82"/>
      <c r="J18" s="82"/>
      <c r="K18" s="95" t="b">
        <f>OR(G24&lt;&gt;"t+1")</f>
        <v>1</v>
      </c>
      <c r="L18" s="85" t="b">
        <f>OR(SUM(D17:J18)=0)</f>
        <v>1</v>
      </c>
      <c r="M18" s="96" t="b">
        <f>OR(K18=TRUE,L18=TRUE)</f>
        <v>1</v>
      </c>
    </row>
    <row r="19" spans="1:13" s="12" customFormat="1" ht="14.25" x14ac:dyDescent="0.25">
      <c r="A19" s="206" t="s">
        <v>4</v>
      </c>
      <c r="B19" s="92">
        <f>SUM(D19:J19)</f>
        <v>0</v>
      </c>
      <c r="C19" s="77" t="s">
        <v>39</v>
      </c>
      <c r="D19" s="75"/>
      <c r="E19" s="75"/>
      <c r="F19" s="75"/>
      <c r="G19" s="75"/>
      <c r="H19" s="75"/>
      <c r="I19" s="82"/>
      <c r="J19" s="82"/>
      <c r="K19" s="95" t="b">
        <f>OR(G24&lt;&gt;"t+2")</f>
        <v>1</v>
      </c>
      <c r="L19" s="85" t="b">
        <f>OR(SUM(D17:J19)=0)</f>
        <v>1</v>
      </c>
      <c r="M19" s="96" t="b">
        <f>OR(K19=TRUE,L19=TRUE)</f>
        <v>1</v>
      </c>
    </row>
    <row r="20" spans="1:13" s="12" customFormat="1" ht="14.25" x14ac:dyDescent="0.25">
      <c r="A20" s="206" t="s">
        <v>5</v>
      </c>
      <c r="B20" s="92">
        <f>SUM(D20:J20)</f>
        <v>0</v>
      </c>
      <c r="C20" s="77" t="s">
        <v>40</v>
      </c>
      <c r="D20" s="75"/>
      <c r="E20" s="75"/>
      <c r="F20" s="75"/>
      <c r="G20" s="75"/>
      <c r="H20" s="75"/>
      <c r="I20" s="82"/>
      <c r="J20" s="82"/>
      <c r="K20" s="95" t="b">
        <f>OR(G24&lt;&gt;"t+3")</f>
        <v>1</v>
      </c>
      <c r="L20" s="85" t="b">
        <f>OR(SUM(D17:J20)=0)</f>
        <v>1</v>
      </c>
      <c r="M20" s="96" t="b">
        <f>OR(K20=TRUE,L20=TRUE)</f>
        <v>1</v>
      </c>
    </row>
    <row r="21" spans="1:13" s="12" customFormat="1" x14ac:dyDescent="0.2">
      <c r="A21" s="207"/>
      <c r="B21" s="93"/>
      <c r="C21" s="76"/>
      <c r="D21" s="82"/>
      <c r="E21" s="82"/>
      <c r="F21" s="82"/>
      <c r="G21" s="82"/>
      <c r="H21" s="83"/>
      <c r="I21" s="82"/>
      <c r="K21" s="95"/>
      <c r="L21" s="85"/>
      <c r="M21" s="102" t="b">
        <f>IF(OR(B16=0,OR(G24="")),TRUE,FALSE)</f>
        <v>1</v>
      </c>
    </row>
    <row r="22" spans="1:13" s="12" customFormat="1" x14ac:dyDescent="0.2">
      <c r="A22" s="208"/>
      <c r="B22" s="91">
        <f>IF(G24="T+1",G22,0)</f>
        <v>0</v>
      </c>
      <c r="C22" s="801" t="str">
        <f>'(G1) Translator'!A$228</f>
        <v xml:space="preserve">Vlera bazë e tarifës së re </v>
      </c>
      <c r="D22" s="801"/>
      <c r="E22" s="801"/>
      <c r="F22" s="801"/>
      <c r="G22" s="802"/>
      <c r="H22" s="802"/>
      <c r="I22" s="82"/>
      <c r="K22" s="95"/>
      <c r="L22" s="85"/>
      <c r="M22" s="96" t="b">
        <f>AND(M18=TRUE,M19=TRUE,M20=TRUE,M21=TRUE)</f>
        <v>1</v>
      </c>
    </row>
    <row r="23" spans="1:13" s="12" customFormat="1" ht="12.75" hidden="1" customHeight="1" x14ac:dyDescent="0.2">
      <c r="A23" s="208"/>
      <c r="B23" s="91">
        <f>IF(G24="T+2",G22,0)</f>
        <v>0</v>
      </c>
      <c r="C23" s="801" t="s">
        <v>41</v>
      </c>
      <c r="D23" s="801"/>
      <c r="E23" s="801"/>
      <c r="F23" s="801"/>
      <c r="G23" s="804"/>
      <c r="H23" s="805"/>
      <c r="I23" s="82"/>
      <c r="J23" s="74"/>
      <c r="K23" s="87"/>
      <c r="L23" s="87"/>
      <c r="M23" s="89"/>
    </row>
    <row r="24" spans="1:13" s="12" customFormat="1" x14ac:dyDescent="0.2">
      <c r="A24" s="209"/>
      <c r="B24" s="94">
        <f>IF(G24="T+3",G22,0)</f>
        <v>0</v>
      </c>
      <c r="C24" s="801" t="str">
        <f>'(G1) Translator'!A$229</f>
        <v xml:space="preserve">Futja e tarifës </v>
      </c>
      <c r="D24" s="801"/>
      <c r="E24" s="801"/>
      <c r="F24" s="801"/>
      <c r="G24" s="803"/>
      <c r="H24" s="803"/>
      <c r="I24" s="84"/>
      <c r="J24" s="81" t="str">
        <f>IF(M22=FALSE,"INCORRECT ENTRY!","OK!")</f>
        <v>OK!</v>
      </c>
      <c r="K24" s="40"/>
      <c r="L24" s="78"/>
      <c r="M24" s="79"/>
    </row>
    <row r="25" spans="1:13" s="12" customFormat="1" x14ac:dyDescent="0.2">
      <c r="A25" s="210"/>
      <c r="B25" s="11"/>
      <c r="C25" s="11"/>
      <c r="D25" s="23"/>
      <c r="E25" s="23"/>
      <c r="F25" s="23"/>
      <c r="G25" s="23"/>
      <c r="H25" s="25"/>
      <c r="I25" s="23"/>
      <c r="J25" s="23"/>
      <c r="K25" s="11"/>
      <c r="L25" s="11"/>
      <c r="M25" s="11"/>
    </row>
    <row r="26" spans="1:13" s="12" customFormat="1" x14ac:dyDescent="0.2">
      <c r="A26" s="213" t="str">
        <f>'(G1) Translator'!A216</f>
        <v>Tarifa e ujit të pijshëm</v>
      </c>
      <c r="B26" s="101">
        <f>'(C2) Të ardhurat Viti kaluar'!C27</f>
        <v>1122</v>
      </c>
      <c r="C26" s="101">
        <f>'(C2) Të ardhurat Viti kaluar'!D27</f>
        <v>1200</v>
      </c>
      <c r="D26" s="26"/>
      <c r="E26" s="26"/>
      <c r="F26" s="26"/>
      <c r="G26" s="26"/>
      <c r="H26" s="26"/>
      <c r="I26" s="26"/>
      <c r="J26" s="26"/>
      <c r="K26" s="105">
        <f>IF(G34="t+0",G32*(1+SUM(D28:J28)),K27)</f>
        <v>1800.81</v>
      </c>
      <c r="L26" s="97">
        <f>IF(K26=0,B33,K26+K26*B29)</f>
        <v>2000.6999099999998</v>
      </c>
      <c r="M26" s="97">
        <f>IF(L26=0,B34,L26+L26*B30)</f>
        <v>2000.6999099999998</v>
      </c>
    </row>
    <row r="27" spans="1:13" s="12" customFormat="1" x14ac:dyDescent="0.2">
      <c r="A27" s="205"/>
      <c r="B27" s="90">
        <f>SUM(D27:J27)</f>
        <v>0</v>
      </c>
      <c r="C27" s="80" t="str">
        <f>'(G1) Translator'!A$204</f>
        <v>Buxheti aktual</v>
      </c>
      <c r="D27" s="75"/>
      <c r="E27" s="75"/>
      <c r="F27" s="75"/>
      <c r="G27" s="75"/>
      <c r="H27" s="75"/>
      <c r="I27" s="82"/>
      <c r="J27" s="82"/>
      <c r="K27" s="85">
        <f>IF(B26=0,B32,B26+(B26*B27)+(B26+(B26*B27))*B28)</f>
        <v>1800.81</v>
      </c>
      <c r="L27" s="99"/>
      <c r="M27" s="100"/>
    </row>
    <row r="28" spans="1:13" s="12" customFormat="1" ht="14.25" x14ac:dyDescent="0.25">
      <c r="A28" s="206" t="s">
        <v>3</v>
      </c>
      <c r="B28" s="92">
        <f>SUM(D28:J28)</f>
        <v>0.60499999999999998</v>
      </c>
      <c r="C28" s="77" t="s">
        <v>38</v>
      </c>
      <c r="D28" s="75">
        <v>0.45</v>
      </c>
      <c r="E28" s="75">
        <v>0.155</v>
      </c>
      <c r="F28" s="75"/>
      <c r="G28" s="75"/>
      <c r="H28" s="75"/>
      <c r="I28" s="82"/>
      <c r="J28" s="82"/>
      <c r="K28" s="95" t="b">
        <f>OR(G34&lt;&gt;"t+1")</f>
        <v>1</v>
      </c>
      <c r="L28" s="85" t="b">
        <f>OR(SUM(D27:J28)=0)</f>
        <v>0</v>
      </c>
      <c r="M28" s="96" t="b">
        <f>OR(K28=TRUE,L28=TRUE)</f>
        <v>1</v>
      </c>
    </row>
    <row r="29" spans="1:13" s="12" customFormat="1" ht="14.25" x14ac:dyDescent="0.25">
      <c r="A29" s="206" t="s">
        <v>4</v>
      </c>
      <c r="B29" s="92">
        <f>SUM(D29:J29)</f>
        <v>0.111</v>
      </c>
      <c r="C29" s="77" t="s">
        <v>39</v>
      </c>
      <c r="D29" s="75"/>
      <c r="E29" s="75">
        <v>0.111</v>
      </c>
      <c r="F29" s="75"/>
      <c r="G29" s="75"/>
      <c r="H29" s="75"/>
      <c r="I29" s="82"/>
      <c r="J29" s="82"/>
      <c r="K29" s="95" t="b">
        <f>OR(G34&lt;&gt;"t+2")</f>
        <v>1</v>
      </c>
      <c r="L29" s="85" t="b">
        <f>OR(SUM(D27:J29)=0)</f>
        <v>0</v>
      </c>
      <c r="M29" s="96" t="b">
        <f>OR(K29=TRUE,L29=TRUE)</f>
        <v>1</v>
      </c>
    </row>
    <row r="30" spans="1:13" s="12" customFormat="1" ht="14.25" x14ac:dyDescent="0.25">
      <c r="A30" s="206" t="s">
        <v>5</v>
      </c>
      <c r="B30" s="92">
        <f>SUM(D30:J30)</f>
        <v>0</v>
      </c>
      <c r="C30" s="77" t="s">
        <v>40</v>
      </c>
      <c r="D30" s="75"/>
      <c r="E30" s="75"/>
      <c r="F30" s="75"/>
      <c r="G30" s="75"/>
      <c r="H30" s="75"/>
      <c r="I30" s="82"/>
      <c r="J30" s="82"/>
      <c r="K30" s="95" t="b">
        <f>OR(G34&lt;&gt;"t+3")</f>
        <v>1</v>
      </c>
      <c r="L30" s="85" t="b">
        <f>OR(SUM(D27:J30)=0)</f>
        <v>0</v>
      </c>
      <c r="M30" s="96" t="b">
        <f>OR(K30=TRUE,L30=TRUE)</f>
        <v>1</v>
      </c>
    </row>
    <row r="31" spans="1:13" s="12" customFormat="1" x14ac:dyDescent="0.2">
      <c r="A31" s="207"/>
      <c r="B31" s="93"/>
      <c r="C31" s="76"/>
      <c r="D31" s="82"/>
      <c r="E31" s="82"/>
      <c r="F31" s="82"/>
      <c r="G31" s="82"/>
      <c r="H31" s="83"/>
      <c r="I31" s="82"/>
      <c r="K31" s="95"/>
      <c r="L31" s="85"/>
      <c r="M31" s="102" t="b">
        <f>IF(OR(B26=0,OR(G34="")),TRUE,FALSE)</f>
        <v>1</v>
      </c>
    </row>
    <row r="32" spans="1:13" s="12" customFormat="1" x14ac:dyDescent="0.2">
      <c r="A32" s="208"/>
      <c r="B32" s="91">
        <f>IF(G34="T+1",G32,0)</f>
        <v>0</v>
      </c>
      <c r="C32" s="801" t="str">
        <f>'(G1) Translator'!A$228</f>
        <v xml:space="preserve">Vlera bazë e tarifës së re </v>
      </c>
      <c r="D32" s="801"/>
      <c r="E32" s="801"/>
      <c r="F32" s="801"/>
      <c r="G32" s="802"/>
      <c r="H32" s="802"/>
      <c r="I32" s="82"/>
      <c r="K32" s="95"/>
      <c r="L32" s="85"/>
      <c r="M32" s="96" t="b">
        <f>AND(M28=TRUE,M29=TRUE,M30=TRUE,M31=TRUE)</f>
        <v>1</v>
      </c>
    </row>
    <row r="33" spans="1:13" s="12" customFormat="1" ht="12.75" hidden="1" customHeight="1" x14ac:dyDescent="0.2">
      <c r="A33" s="208"/>
      <c r="B33" s="91">
        <f>IF(G34="T+2",G32,0)</f>
        <v>0</v>
      </c>
      <c r="C33" s="801" t="s">
        <v>41</v>
      </c>
      <c r="D33" s="801"/>
      <c r="E33" s="801"/>
      <c r="F33" s="801"/>
      <c r="G33" s="804"/>
      <c r="H33" s="805"/>
      <c r="I33" s="82"/>
      <c r="J33" s="74"/>
      <c r="K33" s="87"/>
      <c r="L33" s="87"/>
      <c r="M33" s="89"/>
    </row>
    <row r="34" spans="1:13" s="12" customFormat="1" x14ac:dyDescent="0.2">
      <c r="A34" s="209"/>
      <c r="B34" s="94">
        <f>IF(G34="T+3",G32,0)</f>
        <v>0</v>
      </c>
      <c r="C34" s="801" t="str">
        <f>'(G1) Translator'!A$229</f>
        <v xml:space="preserve">Futja e tarifës </v>
      </c>
      <c r="D34" s="801"/>
      <c r="E34" s="801"/>
      <c r="F34" s="801"/>
      <c r="G34" s="803"/>
      <c r="H34" s="803"/>
      <c r="I34" s="84"/>
      <c r="J34" s="81" t="str">
        <f>IF(M32=FALSE,"INCORRECT ENTRY!","OK!")</f>
        <v>OK!</v>
      </c>
      <c r="K34" s="40"/>
      <c r="L34" s="78"/>
      <c r="M34" s="79"/>
    </row>
    <row r="35" spans="1:13" s="12" customFormat="1" x14ac:dyDescent="0.2">
      <c r="A35" s="210"/>
      <c r="B35" s="11"/>
      <c r="C35" s="11"/>
      <c r="D35" s="23"/>
      <c r="E35" s="23"/>
      <c r="F35" s="23"/>
      <c r="G35" s="23"/>
      <c r="H35" s="25"/>
      <c r="I35" s="23"/>
      <c r="J35" s="23"/>
      <c r="K35" s="11"/>
      <c r="L35" s="11"/>
      <c r="M35" s="11"/>
    </row>
    <row r="36" spans="1:13" s="12" customFormat="1" x14ac:dyDescent="0.2">
      <c r="A36" s="213" t="str">
        <f>'(G1) Translator'!A217</f>
        <v>Tarifa e ndriçimit publik</v>
      </c>
      <c r="B36" s="101">
        <f>'(C2) Të ardhurat Viti kaluar'!C28</f>
        <v>58</v>
      </c>
      <c r="C36" s="101">
        <f>'(C2) Të ardhurat Viti kaluar'!D28</f>
        <v>0</v>
      </c>
      <c r="D36" s="26"/>
      <c r="E36" s="26"/>
      <c r="F36" s="26"/>
      <c r="G36" s="26"/>
      <c r="H36" s="26"/>
      <c r="I36" s="26"/>
      <c r="J36" s="26"/>
      <c r="K36" s="105">
        <f>IF(G44="t+0",G42*(1+SUM(D38:J38)),K37)</f>
        <v>0</v>
      </c>
      <c r="L36" s="97">
        <f>IF(K36=0,B43,K36+K36*B39)</f>
        <v>0</v>
      </c>
      <c r="M36" s="97">
        <f>IF(L36=0,B44,L36+L36*B40)</f>
        <v>0</v>
      </c>
    </row>
    <row r="37" spans="1:13" s="12" customFormat="1" x14ac:dyDescent="0.2">
      <c r="A37" s="205"/>
      <c r="B37" s="90">
        <f>SUM(D37:J37)</f>
        <v>0</v>
      </c>
      <c r="C37" s="80" t="str">
        <f>'(G1) Translator'!A$204</f>
        <v>Buxheti aktual</v>
      </c>
      <c r="D37" s="75"/>
      <c r="E37" s="75"/>
      <c r="F37" s="75"/>
      <c r="G37" s="75"/>
      <c r="H37" s="75"/>
      <c r="I37" s="82"/>
      <c r="J37" s="82"/>
      <c r="K37" s="85">
        <f>IF(B36=0,B42,B36+(B36*B37)+(B36+(B36*B37))*B38)</f>
        <v>0</v>
      </c>
      <c r="L37" s="99"/>
      <c r="M37" s="100"/>
    </row>
    <row r="38" spans="1:13" s="12" customFormat="1" ht="14.25" x14ac:dyDescent="0.25">
      <c r="A38" s="206" t="s">
        <v>3</v>
      </c>
      <c r="B38" s="92">
        <f>SUM(D38:J38)</f>
        <v>-1</v>
      </c>
      <c r="C38" s="77" t="s">
        <v>38</v>
      </c>
      <c r="D38" s="75">
        <v>-1</v>
      </c>
      <c r="E38" s="75"/>
      <c r="F38" s="75"/>
      <c r="G38" s="75"/>
      <c r="H38" s="75"/>
      <c r="I38" s="82"/>
      <c r="J38" s="82"/>
      <c r="K38" s="95" t="b">
        <f>OR(G44&lt;&gt;"t+1")</f>
        <v>1</v>
      </c>
      <c r="L38" s="85" t="b">
        <f>OR(SUM(D37:J38)=0)</f>
        <v>0</v>
      </c>
      <c r="M38" s="96" t="b">
        <f>OR(K38=TRUE,L38=TRUE)</f>
        <v>1</v>
      </c>
    </row>
    <row r="39" spans="1:13" s="12" customFormat="1" ht="14.25" x14ac:dyDescent="0.25">
      <c r="A39" s="206" t="s">
        <v>4</v>
      </c>
      <c r="B39" s="92">
        <f>SUM(D39:J39)</f>
        <v>0</v>
      </c>
      <c r="C39" s="77" t="s">
        <v>39</v>
      </c>
      <c r="D39" s="75"/>
      <c r="E39" s="75"/>
      <c r="F39" s="75"/>
      <c r="G39" s="75"/>
      <c r="H39" s="75"/>
      <c r="I39" s="82"/>
      <c r="J39" s="82"/>
      <c r="K39" s="95" t="b">
        <f>OR(G44&lt;&gt;"t+2")</f>
        <v>1</v>
      </c>
      <c r="L39" s="85" t="b">
        <f>OR(SUM(D37:J39)=0)</f>
        <v>0</v>
      </c>
      <c r="M39" s="96" t="b">
        <f>OR(K39=TRUE,L39=TRUE)</f>
        <v>1</v>
      </c>
    </row>
    <row r="40" spans="1:13" s="12" customFormat="1" ht="14.25" x14ac:dyDescent="0.25">
      <c r="A40" s="206" t="s">
        <v>5</v>
      </c>
      <c r="B40" s="92">
        <f>SUM(D40:J40)</f>
        <v>0</v>
      </c>
      <c r="C40" s="77" t="s">
        <v>40</v>
      </c>
      <c r="D40" s="75"/>
      <c r="E40" s="75"/>
      <c r="F40" s="75"/>
      <c r="G40" s="75"/>
      <c r="H40" s="75"/>
      <c r="I40" s="82"/>
      <c r="J40" s="82"/>
      <c r="K40" s="95" t="b">
        <f>OR(G44&lt;&gt;"t+3")</f>
        <v>1</v>
      </c>
      <c r="L40" s="85" t="b">
        <f>OR(SUM(D37:J40)=0)</f>
        <v>0</v>
      </c>
      <c r="M40" s="96" t="b">
        <f>OR(K40=TRUE,L40=TRUE)</f>
        <v>1</v>
      </c>
    </row>
    <row r="41" spans="1:13" s="12" customFormat="1" x14ac:dyDescent="0.2">
      <c r="A41" s="207"/>
      <c r="B41" s="93"/>
      <c r="C41" s="76"/>
      <c r="D41" s="82"/>
      <c r="E41" s="82"/>
      <c r="F41" s="82"/>
      <c r="G41" s="82"/>
      <c r="H41" s="83"/>
      <c r="I41" s="82"/>
      <c r="K41" s="95"/>
      <c r="L41" s="85"/>
      <c r="M41" s="102" t="b">
        <f>IF(OR(B36=0,OR(G44="")),TRUE,FALSE)</f>
        <v>1</v>
      </c>
    </row>
    <row r="42" spans="1:13" s="12" customFormat="1" x14ac:dyDescent="0.2">
      <c r="A42" s="208"/>
      <c r="B42" s="91">
        <f>IF(G44="T+1",G42,0)</f>
        <v>0</v>
      </c>
      <c r="C42" s="801" t="str">
        <f>'(G1) Translator'!A$228</f>
        <v xml:space="preserve">Vlera bazë e tarifës së re </v>
      </c>
      <c r="D42" s="801"/>
      <c r="E42" s="801"/>
      <c r="F42" s="801"/>
      <c r="G42" s="802"/>
      <c r="H42" s="802"/>
      <c r="I42" s="82"/>
      <c r="K42" s="95"/>
      <c r="L42" s="85"/>
      <c r="M42" s="96" t="b">
        <f>AND(M38=TRUE,M39=TRUE,M40=TRUE,M41=TRUE)</f>
        <v>1</v>
      </c>
    </row>
    <row r="43" spans="1:13" s="12" customFormat="1" ht="12.75" hidden="1" customHeight="1" x14ac:dyDescent="0.2">
      <c r="A43" s="208"/>
      <c r="B43" s="91">
        <f>IF(G44="T+2",G42,0)</f>
        <v>0</v>
      </c>
      <c r="C43" s="801" t="s">
        <v>41</v>
      </c>
      <c r="D43" s="801"/>
      <c r="E43" s="801"/>
      <c r="F43" s="801"/>
      <c r="G43" s="804"/>
      <c r="H43" s="805"/>
      <c r="I43" s="82"/>
      <c r="J43" s="74"/>
      <c r="K43" s="87"/>
      <c r="L43" s="87"/>
      <c r="M43" s="89"/>
    </row>
    <row r="44" spans="1:13" s="12" customFormat="1" x14ac:dyDescent="0.2">
      <c r="A44" s="209"/>
      <c r="B44" s="94">
        <f>IF(G44="T+3",G42,0)</f>
        <v>0</v>
      </c>
      <c r="C44" s="801" t="str">
        <f>'(G1) Translator'!A$229</f>
        <v xml:space="preserve">Futja e tarifës </v>
      </c>
      <c r="D44" s="801"/>
      <c r="E44" s="801"/>
      <c r="F44" s="801"/>
      <c r="G44" s="803"/>
      <c r="H44" s="803"/>
      <c r="I44" s="84"/>
      <c r="J44" s="81" t="str">
        <f>IF(M42=FALSE,"INCORRECT ENTRY!","OK!")</f>
        <v>OK!</v>
      </c>
      <c r="K44" s="40"/>
      <c r="L44" s="78"/>
      <c r="M44" s="79"/>
    </row>
    <row r="45" spans="1:13" s="24" customFormat="1" x14ac:dyDescent="0.2">
      <c r="A45" s="186"/>
      <c r="B45" s="11"/>
      <c r="C45" s="71"/>
      <c r="D45" s="23"/>
      <c r="E45" s="23"/>
      <c r="F45" s="23"/>
      <c r="G45" s="23"/>
      <c r="H45" s="25"/>
      <c r="I45" s="23"/>
      <c r="J45" s="23"/>
      <c r="K45" s="11"/>
      <c r="L45" s="11"/>
      <c r="M45" s="11"/>
    </row>
    <row r="46" spans="1:13" s="12" customFormat="1" x14ac:dyDescent="0.2">
      <c r="A46" s="213" t="str">
        <f>'(G1) Translator'!A218</f>
        <v>Tarifa e sinjalistikës</v>
      </c>
      <c r="B46" s="101">
        <f>'(C2) Të ardhurat Viti kaluar'!C29</f>
        <v>0</v>
      </c>
      <c r="C46" s="101">
        <f>'(C2) Të ardhurat Viti kaluar'!D29</f>
        <v>0</v>
      </c>
      <c r="D46" s="26"/>
      <c r="E46" s="26"/>
      <c r="F46" s="26"/>
      <c r="G46" s="26"/>
      <c r="H46" s="26"/>
      <c r="I46" s="26"/>
      <c r="J46" s="26"/>
      <c r="K46" s="105">
        <f>IF(G54="t+0",G52*(1+SUM(D48:J48)),K47)</f>
        <v>0</v>
      </c>
      <c r="L46" s="97">
        <f>IF(K46=0,B53,K46+K46*B49)</f>
        <v>0</v>
      </c>
      <c r="M46" s="97">
        <f>IF(L46=0,B54,L46+L46*B50)</f>
        <v>0</v>
      </c>
    </row>
    <row r="47" spans="1:13" s="12" customFormat="1" x14ac:dyDescent="0.2">
      <c r="A47" s="205"/>
      <c r="B47" s="90">
        <f>SUM(D47:J47)</f>
        <v>0</v>
      </c>
      <c r="C47" s="80" t="str">
        <f>'(G1) Translator'!A$204</f>
        <v>Buxheti aktual</v>
      </c>
      <c r="D47" s="75"/>
      <c r="E47" s="75"/>
      <c r="F47" s="75"/>
      <c r="G47" s="75"/>
      <c r="H47" s="75"/>
      <c r="I47" s="82"/>
      <c r="J47" s="82"/>
      <c r="K47" s="85">
        <f>IF(B46=0,B52,B46+(B46*B47)+(B46+(B46*B47))*B48)</f>
        <v>0</v>
      </c>
      <c r="L47" s="99"/>
      <c r="M47" s="100"/>
    </row>
    <row r="48" spans="1:13" s="12" customFormat="1" ht="14.25" x14ac:dyDescent="0.25">
      <c r="A48" s="206" t="s">
        <v>3</v>
      </c>
      <c r="B48" s="92">
        <f>SUM(D48:J48)</f>
        <v>0</v>
      </c>
      <c r="C48" s="77" t="s">
        <v>38</v>
      </c>
      <c r="D48" s="75"/>
      <c r="E48" s="75"/>
      <c r="F48" s="75"/>
      <c r="G48" s="75"/>
      <c r="H48" s="75"/>
      <c r="I48" s="82"/>
      <c r="J48" s="82"/>
      <c r="K48" s="95" t="b">
        <f>OR(G54&lt;&gt;"t+1")</f>
        <v>1</v>
      </c>
      <c r="L48" s="85" t="b">
        <f>OR(SUM(D47:J48)=0)</f>
        <v>1</v>
      </c>
      <c r="M48" s="96" t="b">
        <f>OR(K48=TRUE,L48=TRUE)</f>
        <v>1</v>
      </c>
    </row>
    <row r="49" spans="1:13" s="12" customFormat="1" ht="14.25" x14ac:dyDescent="0.25">
      <c r="A49" s="206" t="s">
        <v>4</v>
      </c>
      <c r="B49" s="92">
        <f>SUM(D49:J49)</f>
        <v>0</v>
      </c>
      <c r="C49" s="77" t="s">
        <v>39</v>
      </c>
      <c r="D49" s="75"/>
      <c r="E49" s="75"/>
      <c r="F49" s="75"/>
      <c r="G49" s="75"/>
      <c r="H49" s="75"/>
      <c r="I49" s="82"/>
      <c r="J49" s="82"/>
      <c r="K49" s="95" t="b">
        <f>OR(G54&lt;&gt;"t+2")</f>
        <v>1</v>
      </c>
      <c r="L49" s="85" t="b">
        <f>OR(SUM(D47:J49)=0)</f>
        <v>1</v>
      </c>
      <c r="M49" s="96" t="b">
        <f>OR(K49=TRUE,L49=TRUE)</f>
        <v>1</v>
      </c>
    </row>
    <row r="50" spans="1:13" s="12" customFormat="1" ht="14.25" x14ac:dyDescent="0.25">
      <c r="A50" s="206" t="s">
        <v>5</v>
      </c>
      <c r="B50" s="92">
        <f>SUM(D50:J50)</f>
        <v>0</v>
      </c>
      <c r="C50" s="77" t="s">
        <v>40</v>
      </c>
      <c r="D50" s="75"/>
      <c r="E50" s="75"/>
      <c r="F50" s="75"/>
      <c r="G50" s="75"/>
      <c r="H50" s="75"/>
      <c r="I50" s="82"/>
      <c r="J50" s="82"/>
      <c r="K50" s="95" t="b">
        <f>OR(G54&lt;&gt;"t+3")</f>
        <v>1</v>
      </c>
      <c r="L50" s="85" t="b">
        <f>OR(SUM(D47:J50)=0)</f>
        <v>1</v>
      </c>
      <c r="M50" s="96" t="b">
        <f>OR(K50=TRUE,L50=TRUE)</f>
        <v>1</v>
      </c>
    </row>
    <row r="51" spans="1:13" s="12" customFormat="1" x14ac:dyDescent="0.2">
      <c r="A51" s="207"/>
      <c r="B51" s="93"/>
      <c r="C51" s="76"/>
      <c r="D51" s="82"/>
      <c r="E51" s="82"/>
      <c r="F51" s="82"/>
      <c r="G51" s="82"/>
      <c r="H51" s="83"/>
      <c r="I51" s="82"/>
      <c r="K51" s="95"/>
      <c r="L51" s="85"/>
      <c r="M51" s="102" t="b">
        <f>IF(OR(B46=0,OR(G54="")),TRUE,FALSE)</f>
        <v>1</v>
      </c>
    </row>
    <row r="52" spans="1:13" s="12" customFormat="1" x14ac:dyDescent="0.2">
      <c r="A52" s="208"/>
      <c r="B52" s="91">
        <f>IF(G54="T+1",G52,0)</f>
        <v>0</v>
      </c>
      <c r="C52" s="801" t="str">
        <f>'(G1) Translator'!A$228</f>
        <v xml:space="preserve">Vlera bazë e tarifës së re </v>
      </c>
      <c r="D52" s="801"/>
      <c r="E52" s="801"/>
      <c r="F52" s="801"/>
      <c r="G52" s="802"/>
      <c r="H52" s="802"/>
      <c r="I52" s="82"/>
      <c r="K52" s="95"/>
      <c r="L52" s="85"/>
      <c r="M52" s="96" t="b">
        <f>AND(M48=TRUE,M49=TRUE,M50=TRUE,M51=TRUE)</f>
        <v>1</v>
      </c>
    </row>
    <row r="53" spans="1:13" s="12" customFormat="1" ht="12.75" hidden="1" customHeight="1" x14ac:dyDescent="0.2">
      <c r="A53" s="208"/>
      <c r="B53" s="91">
        <f>IF(G54="T+2",G52,0)</f>
        <v>0</v>
      </c>
      <c r="C53" s="801" t="s">
        <v>41</v>
      </c>
      <c r="D53" s="801"/>
      <c r="E53" s="801"/>
      <c r="F53" s="801"/>
      <c r="G53" s="804"/>
      <c r="H53" s="805"/>
      <c r="I53" s="82"/>
      <c r="J53" s="74"/>
      <c r="K53" s="87"/>
      <c r="L53" s="87"/>
      <c r="M53" s="89"/>
    </row>
    <row r="54" spans="1:13" s="12" customFormat="1" x14ac:dyDescent="0.2">
      <c r="A54" s="209"/>
      <c r="B54" s="94">
        <f>IF(G54="T+3",G52,0)</f>
        <v>0</v>
      </c>
      <c r="C54" s="801" t="str">
        <f>'(G1) Translator'!A$229</f>
        <v xml:space="preserve">Futja e tarifës </v>
      </c>
      <c r="D54" s="801"/>
      <c r="E54" s="801"/>
      <c r="F54" s="801"/>
      <c r="G54" s="803"/>
      <c r="H54" s="803"/>
      <c r="I54" s="84"/>
      <c r="J54" s="81" t="str">
        <f>IF(M52=FALSE,"INCORRECT ENTRY!","OK!")</f>
        <v>OK!</v>
      </c>
      <c r="K54" s="40"/>
      <c r="L54" s="78"/>
      <c r="M54" s="79"/>
    </row>
    <row r="55" spans="1:13" s="24" customFormat="1" x14ac:dyDescent="0.2">
      <c r="A55" s="186"/>
      <c r="B55" s="11"/>
      <c r="C55" s="71"/>
      <c r="D55" s="23"/>
      <c r="E55" s="23"/>
      <c r="F55" s="23"/>
      <c r="G55" s="23"/>
      <c r="H55" s="25"/>
      <c r="I55" s="23"/>
      <c r="J55" s="23"/>
      <c r="K55" s="11"/>
      <c r="L55" s="11"/>
      <c r="M55" s="11"/>
    </row>
    <row r="56" spans="1:13" s="12" customFormat="1" x14ac:dyDescent="0.2">
      <c r="A56" s="213" t="str">
        <f>'(G1) Translator'!A219</f>
        <v>Tarifa e gjelbrimit</v>
      </c>
      <c r="B56" s="101">
        <f>'(C2) Të ardhurat Viti kaluar'!C30</f>
        <v>0</v>
      </c>
      <c r="C56" s="101">
        <f>'(C2) Të ardhurat Viti kaluar'!D30</f>
        <v>0</v>
      </c>
      <c r="D56" s="26"/>
      <c r="E56" s="26"/>
      <c r="F56" s="26"/>
      <c r="G56" s="26"/>
      <c r="H56" s="26"/>
      <c r="I56" s="26"/>
      <c r="J56" s="26"/>
      <c r="K56" s="105">
        <f>IF(G64="t+0",G62*(1+SUM(D58:J58)),K57)</f>
        <v>0</v>
      </c>
      <c r="L56" s="97">
        <f>IF(K56=0,B63,K56+K56*B59)</f>
        <v>0</v>
      </c>
      <c r="M56" s="97">
        <f>IF(L56=0,B64,L56+L56*B60)</f>
        <v>0</v>
      </c>
    </row>
    <row r="57" spans="1:13" s="12" customFormat="1" x14ac:dyDescent="0.2">
      <c r="A57" s="205"/>
      <c r="B57" s="90">
        <f>SUM(D57:J57)</f>
        <v>0</v>
      </c>
      <c r="C57" s="80" t="str">
        <f>'(G1) Translator'!A$204</f>
        <v>Buxheti aktual</v>
      </c>
      <c r="D57" s="75"/>
      <c r="E57" s="75"/>
      <c r="F57" s="75"/>
      <c r="G57" s="75"/>
      <c r="H57" s="75"/>
      <c r="I57" s="82"/>
      <c r="J57" s="82"/>
      <c r="K57" s="85">
        <f>IF(B56=0,B62,B56+(B56*B57)+(B56+(B56*B57))*B58)</f>
        <v>0</v>
      </c>
      <c r="L57" s="99"/>
      <c r="M57" s="100"/>
    </row>
    <row r="58" spans="1:13" s="12" customFormat="1" ht="14.25" x14ac:dyDescent="0.25">
      <c r="A58" s="206" t="s">
        <v>3</v>
      </c>
      <c r="B58" s="92">
        <f>SUM(D58:J58)</f>
        <v>0</v>
      </c>
      <c r="C58" s="77" t="s">
        <v>38</v>
      </c>
      <c r="D58" s="75"/>
      <c r="E58" s="75"/>
      <c r="F58" s="75"/>
      <c r="G58" s="75"/>
      <c r="H58" s="75"/>
      <c r="I58" s="82"/>
      <c r="J58" s="82"/>
      <c r="K58" s="95" t="b">
        <f>OR(G64&lt;&gt;"t+1")</f>
        <v>1</v>
      </c>
      <c r="L58" s="85" t="b">
        <f>OR(SUM(D57:J58)=0)</f>
        <v>1</v>
      </c>
      <c r="M58" s="96" t="b">
        <f>OR(K58=TRUE,L58=TRUE)</f>
        <v>1</v>
      </c>
    </row>
    <row r="59" spans="1:13" s="12" customFormat="1" ht="14.25" x14ac:dyDescent="0.25">
      <c r="A59" s="206" t="s">
        <v>4</v>
      </c>
      <c r="B59" s="92">
        <f>SUM(D59:J59)</f>
        <v>0</v>
      </c>
      <c r="C59" s="77" t="s">
        <v>39</v>
      </c>
      <c r="D59" s="75"/>
      <c r="E59" s="75"/>
      <c r="F59" s="75"/>
      <c r="G59" s="75"/>
      <c r="H59" s="75"/>
      <c r="I59" s="82"/>
      <c r="J59" s="82"/>
      <c r="K59" s="95" t="b">
        <f>OR(G64&lt;&gt;"t+2")</f>
        <v>1</v>
      </c>
      <c r="L59" s="85" t="b">
        <f>OR(SUM(D57:J59)=0)</f>
        <v>1</v>
      </c>
      <c r="M59" s="96" t="b">
        <f>OR(K59=TRUE,L59=TRUE)</f>
        <v>1</v>
      </c>
    </row>
    <row r="60" spans="1:13" s="12" customFormat="1" ht="14.25" x14ac:dyDescent="0.25">
      <c r="A60" s="206" t="s">
        <v>5</v>
      </c>
      <c r="B60" s="92">
        <f>SUM(D60:J60)</f>
        <v>0</v>
      </c>
      <c r="C60" s="77" t="s">
        <v>40</v>
      </c>
      <c r="D60" s="75"/>
      <c r="E60" s="75"/>
      <c r="F60" s="75"/>
      <c r="G60" s="75"/>
      <c r="H60" s="75"/>
      <c r="I60" s="82"/>
      <c r="J60" s="82"/>
      <c r="K60" s="95" t="b">
        <f>OR(G64&lt;&gt;"t+3")</f>
        <v>1</v>
      </c>
      <c r="L60" s="85" t="b">
        <f>OR(SUM(D57:J60)=0)</f>
        <v>1</v>
      </c>
      <c r="M60" s="96" t="b">
        <f>OR(K60=TRUE,L60=TRUE)</f>
        <v>1</v>
      </c>
    </row>
    <row r="61" spans="1:13" s="12" customFormat="1" x14ac:dyDescent="0.2">
      <c r="A61" s="207"/>
      <c r="B61" s="93"/>
      <c r="C61" s="76"/>
      <c r="D61" s="82"/>
      <c r="E61" s="82"/>
      <c r="F61" s="82"/>
      <c r="G61" s="82"/>
      <c r="H61" s="83"/>
      <c r="I61" s="82"/>
      <c r="K61" s="95"/>
      <c r="L61" s="85"/>
      <c r="M61" s="102" t="b">
        <f>IF(OR(B56=0,OR(G64="")),TRUE,FALSE)</f>
        <v>1</v>
      </c>
    </row>
    <row r="62" spans="1:13" s="12" customFormat="1" x14ac:dyDescent="0.2">
      <c r="A62" s="208"/>
      <c r="B62" s="91">
        <f>IF(G64="T+1",G62,0)</f>
        <v>0</v>
      </c>
      <c r="C62" s="801" t="str">
        <f>'(G1) Translator'!A$228</f>
        <v xml:space="preserve">Vlera bazë e tarifës së re </v>
      </c>
      <c r="D62" s="801"/>
      <c r="E62" s="801"/>
      <c r="F62" s="801"/>
      <c r="G62" s="802"/>
      <c r="H62" s="802"/>
      <c r="I62" s="82"/>
      <c r="K62" s="95"/>
      <c r="L62" s="85"/>
      <c r="M62" s="96" t="b">
        <f>AND(M58=TRUE,M59=TRUE,M60=TRUE,M61=TRUE)</f>
        <v>1</v>
      </c>
    </row>
    <row r="63" spans="1:13" s="12" customFormat="1" ht="12.75" hidden="1" customHeight="1" x14ac:dyDescent="0.2">
      <c r="A63" s="208"/>
      <c r="B63" s="91">
        <f>IF(G64="T+2",G62,0)</f>
        <v>0</v>
      </c>
      <c r="C63" s="801" t="s">
        <v>41</v>
      </c>
      <c r="D63" s="801"/>
      <c r="E63" s="801"/>
      <c r="F63" s="801"/>
      <c r="G63" s="804"/>
      <c r="H63" s="805"/>
      <c r="I63" s="82"/>
      <c r="J63" s="74"/>
      <c r="K63" s="87"/>
      <c r="L63" s="87"/>
      <c r="M63" s="89"/>
    </row>
    <row r="64" spans="1:13" s="12" customFormat="1" x14ac:dyDescent="0.2">
      <c r="A64" s="209"/>
      <c r="B64" s="94">
        <f>IF(G64="T+3",G62,0)</f>
        <v>0</v>
      </c>
      <c r="C64" s="801" t="str">
        <f>'(G1) Translator'!A$229</f>
        <v xml:space="preserve">Futja e tarifës </v>
      </c>
      <c r="D64" s="801"/>
      <c r="E64" s="801"/>
      <c r="F64" s="801"/>
      <c r="G64" s="803"/>
      <c r="H64" s="803"/>
      <c r="I64" s="84"/>
      <c r="J64" s="81" t="str">
        <f>IF(M62=FALSE,"INCORRECT ENTRY!","OK!")</f>
        <v>OK!</v>
      </c>
      <c r="K64" s="40"/>
      <c r="L64" s="78"/>
      <c r="M64" s="79"/>
    </row>
    <row r="65" spans="1:13" s="12" customFormat="1" x14ac:dyDescent="0.2">
      <c r="A65" s="186"/>
      <c r="B65" s="11"/>
      <c r="C65" s="257"/>
      <c r="D65" s="23"/>
      <c r="E65" s="23"/>
      <c r="F65" s="23"/>
      <c r="G65" s="23"/>
      <c r="H65" s="25"/>
      <c r="I65" s="23"/>
      <c r="J65" s="23"/>
      <c r="K65" s="11"/>
      <c r="L65" s="11"/>
      <c r="M65" s="11"/>
    </row>
    <row r="66" spans="1:13" s="12" customFormat="1" x14ac:dyDescent="0.2">
      <c r="A66" s="213" t="str">
        <f>'(G1) Translator'!A220</f>
        <v xml:space="preserve">Tarifa e reklamës </v>
      </c>
      <c r="B66" s="101">
        <f>'(C2) Të ardhurat Viti kaluar'!C31</f>
        <v>0</v>
      </c>
      <c r="C66" s="101">
        <f>'(C2) Të ardhurat Viti kaluar'!D31</f>
        <v>0</v>
      </c>
      <c r="D66" s="26"/>
      <c r="E66" s="26"/>
      <c r="F66" s="26"/>
      <c r="G66" s="26"/>
      <c r="H66" s="26"/>
      <c r="I66" s="26"/>
      <c r="J66" s="26"/>
      <c r="K66" s="105">
        <f>IF(G74="t+0",G72*(1+SUM(D68:J68)),K67)</f>
        <v>0</v>
      </c>
      <c r="L66" s="97">
        <f>IF(K66=0,B73,K66+K66*B69)</f>
        <v>0</v>
      </c>
      <c r="M66" s="97">
        <f>IF(L66=0,B74,L66+L66*B70)</f>
        <v>0</v>
      </c>
    </row>
    <row r="67" spans="1:13" s="12" customFormat="1" x14ac:dyDescent="0.2">
      <c r="A67" s="205"/>
      <c r="B67" s="90">
        <f>SUM(D67:J67)</f>
        <v>0</v>
      </c>
      <c r="C67" s="80" t="str">
        <f>'(G1) Translator'!A$204</f>
        <v>Buxheti aktual</v>
      </c>
      <c r="D67" s="75"/>
      <c r="E67" s="75"/>
      <c r="F67" s="75"/>
      <c r="G67" s="75"/>
      <c r="H67" s="75"/>
      <c r="I67" s="82"/>
      <c r="J67" s="82"/>
      <c r="K67" s="85">
        <f>IF(B66=0,B72,B66+(B66*B67)+(B66+(B66*B67))*B68)</f>
        <v>0</v>
      </c>
      <c r="L67" s="99"/>
      <c r="M67" s="100"/>
    </row>
    <row r="68" spans="1:13" s="12" customFormat="1" ht="14.25" x14ac:dyDescent="0.25">
      <c r="A68" s="206" t="s">
        <v>3</v>
      </c>
      <c r="B68" s="92">
        <f>SUM(D68:J68)</f>
        <v>0</v>
      </c>
      <c r="C68" s="77" t="s">
        <v>38</v>
      </c>
      <c r="D68" s="75"/>
      <c r="E68" s="75"/>
      <c r="F68" s="75"/>
      <c r="G68" s="75"/>
      <c r="H68" s="75"/>
      <c r="I68" s="82"/>
      <c r="J68" s="82"/>
      <c r="K68" s="95" t="b">
        <f>OR(G74&lt;&gt;"t+1")</f>
        <v>1</v>
      </c>
      <c r="L68" s="85" t="b">
        <f>OR(SUM(D67:J68)=0)</f>
        <v>1</v>
      </c>
      <c r="M68" s="96" t="b">
        <f>OR(K68=TRUE,L68=TRUE)</f>
        <v>1</v>
      </c>
    </row>
    <row r="69" spans="1:13" s="12" customFormat="1" ht="14.25" x14ac:dyDescent="0.25">
      <c r="A69" s="206" t="s">
        <v>4</v>
      </c>
      <c r="B69" s="92">
        <f>SUM(D69:J69)</f>
        <v>0</v>
      </c>
      <c r="C69" s="77" t="s">
        <v>39</v>
      </c>
      <c r="D69" s="75"/>
      <c r="E69" s="75"/>
      <c r="F69" s="75"/>
      <c r="G69" s="75"/>
      <c r="H69" s="75"/>
      <c r="I69" s="82"/>
      <c r="J69" s="82"/>
      <c r="K69" s="95" t="b">
        <f>OR(G74&lt;&gt;"t+2")</f>
        <v>1</v>
      </c>
      <c r="L69" s="85" t="b">
        <f>OR(SUM(D67:J69)=0)</f>
        <v>1</v>
      </c>
      <c r="M69" s="96" t="b">
        <f>OR(K69=TRUE,L69=TRUE)</f>
        <v>1</v>
      </c>
    </row>
    <row r="70" spans="1:13" s="12" customFormat="1" ht="14.25" x14ac:dyDescent="0.25">
      <c r="A70" s="206" t="s">
        <v>5</v>
      </c>
      <c r="B70" s="92">
        <f>SUM(D70:J70)</f>
        <v>0</v>
      </c>
      <c r="C70" s="77" t="s">
        <v>40</v>
      </c>
      <c r="D70" s="75"/>
      <c r="E70" s="75"/>
      <c r="F70" s="75"/>
      <c r="G70" s="75"/>
      <c r="H70" s="75"/>
      <c r="I70" s="82"/>
      <c r="J70" s="82"/>
      <c r="K70" s="95" t="b">
        <f>OR(G74&lt;&gt;"t+3")</f>
        <v>1</v>
      </c>
      <c r="L70" s="85" t="b">
        <f>OR(SUM(D67:J70)=0)</f>
        <v>1</v>
      </c>
      <c r="M70" s="96" t="b">
        <f>OR(K70=TRUE,L70=TRUE)</f>
        <v>1</v>
      </c>
    </row>
    <row r="71" spans="1:13" s="12" customFormat="1" x14ac:dyDescent="0.2">
      <c r="A71" s="207"/>
      <c r="B71" s="93"/>
      <c r="C71" s="76"/>
      <c r="D71" s="82"/>
      <c r="E71" s="82"/>
      <c r="F71" s="82"/>
      <c r="G71" s="82"/>
      <c r="H71" s="83"/>
      <c r="I71" s="82"/>
      <c r="K71" s="95"/>
      <c r="L71" s="85"/>
      <c r="M71" s="102" t="b">
        <f>IF(OR(B66=0,OR(G74="")),TRUE,FALSE)</f>
        <v>1</v>
      </c>
    </row>
    <row r="72" spans="1:13" s="12" customFormat="1" x14ac:dyDescent="0.2">
      <c r="A72" s="208"/>
      <c r="B72" s="91">
        <f>IF(G74="T+1",G72,0)</f>
        <v>0</v>
      </c>
      <c r="C72" s="801" t="str">
        <f>'(G1) Translator'!A$228</f>
        <v xml:space="preserve">Vlera bazë e tarifës së re </v>
      </c>
      <c r="D72" s="801"/>
      <c r="E72" s="801"/>
      <c r="F72" s="801"/>
      <c r="G72" s="802"/>
      <c r="H72" s="802"/>
      <c r="I72" s="82"/>
      <c r="K72" s="95"/>
      <c r="L72" s="85"/>
      <c r="M72" s="96" t="b">
        <f>AND(M68=TRUE,M69=TRUE,M70=TRUE,M71=TRUE)</f>
        <v>1</v>
      </c>
    </row>
    <row r="73" spans="1:13" s="12" customFormat="1" ht="12.75" hidden="1" customHeight="1" x14ac:dyDescent="0.2">
      <c r="A73" s="208"/>
      <c r="B73" s="91">
        <f>IF(G74="T+2",G72,0)</f>
        <v>0</v>
      </c>
      <c r="C73" s="801" t="s">
        <v>41</v>
      </c>
      <c r="D73" s="801"/>
      <c r="E73" s="801"/>
      <c r="F73" s="801"/>
      <c r="G73" s="804"/>
      <c r="H73" s="805"/>
      <c r="I73" s="82"/>
      <c r="J73" s="74"/>
      <c r="K73" s="87"/>
      <c r="L73" s="87"/>
      <c r="M73" s="89"/>
    </row>
    <row r="74" spans="1:13" s="12" customFormat="1" x14ac:dyDescent="0.2">
      <c r="A74" s="209"/>
      <c r="B74" s="94">
        <f>IF(G74="T+3",G72,0)</f>
        <v>0</v>
      </c>
      <c r="C74" s="801" t="str">
        <f>'(G1) Translator'!A$229</f>
        <v xml:space="preserve">Futja e tarifës </v>
      </c>
      <c r="D74" s="801"/>
      <c r="E74" s="801"/>
      <c r="F74" s="801"/>
      <c r="G74" s="803"/>
      <c r="H74" s="803"/>
      <c r="I74" s="84"/>
      <c r="J74" s="81" t="str">
        <f>IF(M72=FALSE,"INCORRECT ENTRY!","OK!")</f>
        <v>OK!</v>
      </c>
      <c r="K74" s="40"/>
      <c r="L74" s="78"/>
      <c r="M74" s="79"/>
    </row>
    <row r="75" spans="1:13" s="12" customFormat="1" x14ac:dyDescent="0.2">
      <c r="A75" s="186"/>
      <c r="B75" s="11"/>
      <c r="C75" s="71"/>
      <c r="D75" s="23"/>
      <c r="E75" s="23"/>
      <c r="F75" s="23"/>
      <c r="G75" s="23"/>
      <c r="H75" s="25"/>
      <c r="I75" s="23"/>
      <c r="J75" s="23"/>
      <c r="K75" s="11"/>
      <c r="L75" s="11"/>
      <c r="M75" s="11"/>
    </row>
    <row r="76" spans="1:13" s="12" customFormat="1" x14ac:dyDescent="0.2">
      <c r="A76" s="213" t="str">
        <f>'(G1) Translator'!A221</f>
        <v>Tarifa e parkimit</v>
      </c>
      <c r="B76" s="101">
        <f>'(C2) Të ardhurat Viti kaluar'!C32</f>
        <v>0</v>
      </c>
      <c r="C76" s="101">
        <f>'(C2) Të ardhurat Viti kaluar'!D32</f>
        <v>0</v>
      </c>
      <c r="D76" s="26"/>
      <c r="E76" s="26"/>
      <c r="F76" s="26"/>
      <c r="G76" s="26"/>
      <c r="H76" s="26"/>
      <c r="I76" s="26"/>
      <c r="J76" s="26"/>
      <c r="K76" s="105">
        <f>IF(G84="t+0",G82*(1+SUM(D78:J78)),K77)</f>
        <v>0</v>
      </c>
      <c r="L76" s="97">
        <f>IF(K76=0,B83,K76+K76*B79)</f>
        <v>0</v>
      </c>
      <c r="M76" s="97">
        <f>IF(L76=0,B84,L76+L76*B80)</f>
        <v>0</v>
      </c>
    </row>
    <row r="77" spans="1:13" s="12" customFormat="1" x14ac:dyDescent="0.2">
      <c r="A77" s="205"/>
      <c r="B77" s="90">
        <f>SUM(D77:J77)</f>
        <v>0</v>
      </c>
      <c r="C77" s="80" t="str">
        <f>'(G1) Translator'!A$204</f>
        <v>Buxheti aktual</v>
      </c>
      <c r="D77" s="75"/>
      <c r="E77" s="75"/>
      <c r="F77" s="75"/>
      <c r="G77" s="75"/>
      <c r="H77" s="75"/>
      <c r="I77" s="82"/>
      <c r="J77" s="82"/>
      <c r="K77" s="85">
        <f>IF(B76=0,B82,B76+(B76*B77)+(B76+(B76*B77))*B78)</f>
        <v>0</v>
      </c>
      <c r="L77" s="99"/>
      <c r="M77" s="100"/>
    </row>
    <row r="78" spans="1:13" s="12" customFormat="1" ht="14.25" x14ac:dyDescent="0.25">
      <c r="A78" s="206" t="s">
        <v>3</v>
      </c>
      <c r="B78" s="92">
        <f>SUM(D78:J78)</f>
        <v>0</v>
      </c>
      <c r="C78" s="77" t="s">
        <v>38</v>
      </c>
      <c r="D78" s="75"/>
      <c r="E78" s="75"/>
      <c r="F78" s="75"/>
      <c r="G78" s="75"/>
      <c r="H78" s="75"/>
      <c r="I78" s="82"/>
      <c r="J78" s="82"/>
      <c r="K78" s="95" t="b">
        <f>OR(G84&lt;&gt;"t+1")</f>
        <v>1</v>
      </c>
      <c r="L78" s="85" t="b">
        <f>OR(SUM(D77:J78)=0)</f>
        <v>1</v>
      </c>
      <c r="M78" s="96" t="b">
        <f>OR(K78=TRUE,L78=TRUE)</f>
        <v>1</v>
      </c>
    </row>
    <row r="79" spans="1:13" s="12" customFormat="1" ht="14.25" x14ac:dyDescent="0.25">
      <c r="A79" s="206" t="s">
        <v>4</v>
      </c>
      <c r="B79" s="92">
        <f>SUM(D79:J79)</f>
        <v>0</v>
      </c>
      <c r="C79" s="77" t="s">
        <v>39</v>
      </c>
      <c r="D79" s="75"/>
      <c r="E79" s="75"/>
      <c r="F79" s="75"/>
      <c r="G79" s="75"/>
      <c r="H79" s="75"/>
      <c r="I79" s="82"/>
      <c r="J79" s="82"/>
      <c r="K79" s="95" t="b">
        <f>OR(G84&lt;&gt;"t+2")</f>
        <v>1</v>
      </c>
      <c r="L79" s="85" t="b">
        <f>OR(SUM(D77:J79)=0)</f>
        <v>1</v>
      </c>
      <c r="M79" s="96" t="b">
        <f>OR(K79=TRUE,L79=TRUE)</f>
        <v>1</v>
      </c>
    </row>
    <row r="80" spans="1:13" s="12" customFormat="1" ht="14.25" x14ac:dyDescent="0.25">
      <c r="A80" s="206" t="s">
        <v>5</v>
      </c>
      <c r="B80" s="92">
        <f>SUM(D80:J80)</f>
        <v>0</v>
      </c>
      <c r="C80" s="77" t="s">
        <v>40</v>
      </c>
      <c r="D80" s="75"/>
      <c r="E80" s="75"/>
      <c r="F80" s="75"/>
      <c r="G80" s="75"/>
      <c r="H80" s="75"/>
      <c r="I80" s="82"/>
      <c r="J80" s="82"/>
      <c r="K80" s="95" t="b">
        <f>OR(G84&lt;&gt;"t+3")</f>
        <v>1</v>
      </c>
      <c r="L80" s="85" t="b">
        <f>OR(SUM(D77:J80)=0)</f>
        <v>1</v>
      </c>
      <c r="M80" s="96" t="b">
        <f>OR(K80=TRUE,L80=TRUE)</f>
        <v>1</v>
      </c>
    </row>
    <row r="81" spans="1:13" s="12" customFormat="1" x14ac:dyDescent="0.2">
      <c r="A81" s="207"/>
      <c r="B81" s="93"/>
      <c r="C81" s="76"/>
      <c r="D81" s="82"/>
      <c r="E81" s="82"/>
      <c r="F81" s="82"/>
      <c r="G81" s="82"/>
      <c r="H81" s="83"/>
      <c r="I81" s="82"/>
      <c r="K81" s="95"/>
      <c r="L81" s="85"/>
      <c r="M81" s="102" t="b">
        <f>IF(OR(B76=0,OR(G84="")),TRUE,FALSE)</f>
        <v>1</v>
      </c>
    </row>
    <row r="82" spans="1:13" s="12" customFormat="1" x14ac:dyDescent="0.2">
      <c r="A82" s="208"/>
      <c r="B82" s="91">
        <f>IF(G84="T+1",G82,0)</f>
        <v>0</v>
      </c>
      <c r="C82" s="801" t="str">
        <f>'(G1) Translator'!A$228</f>
        <v xml:space="preserve">Vlera bazë e tarifës së re </v>
      </c>
      <c r="D82" s="801"/>
      <c r="E82" s="801"/>
      <c r="F82" s="801"/>
      <c r="G82" s="802"/>
      <c r="H82" s="802"/>
      <c r="I82" s="82"/>
      <c r="K82" s="95"/>
      <c r="L82" s="85"/>
      <c r="M82" s="96" t="b">
        <f>AND(M78=TRUE,M79=TRUE,M80=TRUE,M81=TRUE)</f>
        <v>1</v>
      </c>
    </row>
    <row r="83" spans="1:13" s="12" customFormat="1" ht="12.75" hidden="1" customHeight="1" x14ac:dyDescent="0.2">
      <c r="A83" s="208"/>
      <c r="B83" s="91">
        <f>IF(G84="T+2",G82,0)</f>
        <v>0</v>
      </c>
      <c r="C83" s="801" t="s">
        <v>41</v>
      </c>
      <c r="D83" s="801"/>
      <c r="E83" s="801"/>
      <c r="F83" s="801"/>
      <c r="G83" s="804"/>
      <c r="H83" s="805"/>
      <c r="I83" s="82"/>
      <c r="J83" s="74"/>
      <c r="K83" s="87"/>
      <c r="L83" s="87"/>
      <c r="M83" s="89"/>
    </row>
    <row r="84" spans="1:13" s="12" customFormat="1" x14ac:dyDescent="0.2">
      <c r="A84" s="209"/>
      <c r="B84" s="94">
        <f>IF(G84="T+3",G82,0)</f>
        <v>0</v>
      </c>
      <c r="C84" s="801" t="str">
        <f>'(G1) Translator'!A$229</f>
        <v xml:space="preserve">Futja e tarifës </v>
      </c>
      <c r="D84" s="801"/>
      <c r="E84" s="801"/>
      <c r="F84" s="801"/>
      <c r="G84" s="803"/>
      <c r="H84" s="803"/>
      <c r="I84" s="84"/>
      <c r="J84" s="81" t="str">
        <f>IF(M82=FALSE,"INCORRECT ENTRY!","OK!")</f>
        <v>OK!</v>
      </c>
      <c r="K84" s="40"/>
      <c r="L84" s="78"/>
      <c r="M84" s="79"/>
    </row>
    <row r="85" spans="1:13" s="12" customFormat="1" x14ac:dyDescent="0.2">
      <c r="A85" s="186"/>
      <c r="B85" s="11"/>
      <c r="C85" s="71"/>
      <c r="D85" s="23"/>
      <c r="E85" s="23"/>
      <c r="F85" s="23"/>
      <c r="G85" s="23"/>
      <c r="H85" s="25"/>
      <c r="I85" s="23"/>
      <c r="J85" s="23"/>
      <c r="K85" s="11"/>
      <c r="L85" s="11"/>
      <c r="M85" s="11"/>
    </row>
    <row r="86" spans="1:13" s="12" customFormat="1" x14ac:dyDescent="0.2">
      <c r="A86" s="213" t="str">
        <f>'(G1) Translator'!A222</f>
        <v>Tarifa e thertores</v>
      </c>
      <c r="B86" s="101">
        <f>'(C2) Të ardhurat Viti kaluar'!C33</f>
        <v>0</v>
      </c>
      <c r="C86" s="101">
        <f>'(C2) Të ardhurat Viti kaluar'!D33</f>
        <v>0</v>
      </c>
      <c r="D86" s="26"/>
      <c r="E86" s="26"/>
      <c r="F86" s="26"/>
      <c r="G86" s="26"/>
      <c r="H86" s="26"/>
      <c r="I86" s="26"/>
      <c r="J86" s="26"/>
      <c r="K86" s="105">
        <f>IF(G94="t+0",G92*(1+SUM(D88:J88)),K87)</f>
        <v>0</v>
      </c>
      <c r="L86" s="97">
        <f>IF(K86=0,B93,K86+K86*B89)</f>
        <v>0</v>
      </c>
      <c r="M86" s="97">
        <f>IF(L86=0,B94,L86+L86*B90)</f>
        <v>0</v>
      </c>
    </row>
    <row r="87" spans="1:13" s="12" customFormat="1" x14ac:dyDescent="0.2">
      <c r="A87" s="208"/>
      <c r="B87" s="90">
        <f>SUM(D87:J87)</f>
        <v>0</v>
      </c>
      <c r="C87" s="80" t="str">
        <f>'(G1) Translator'!A$204</f>
        <v>Buxheti aktual</v>
      </c>
      <c r="D87" s="75"/>
      <c r="E87" s="75"/>
      <c r="F87" s="75"/>
      <c r="G87" s="75"/>
      <c r="H87" s="75"/>
      <c r="I87" s="82"/>
      <c r="J87" s="82"/>
      <c r="K87" s="85">
        <f>IF(B86=0,B92,B86+(B86*B87)+(B86+(B86*B87))*B88)</f>
        <v>0</v>
      </c>
      <c r="L87" s="99"/>
      <c r="M87" s="100"/>
    </row>
    <row r="88" spans="1:13" s="12" customFormat="1" ht="14.25" x14ac:dyDescent="0.25">
      <c r="A88" s="208"/>
      <c r="B88" s="92">
        <f>SUM(D88:J88)</f>
        <v>0</v>
      </c>
      <c r="C88" s="77" t="s">
        <v>38</v>
      </c>
      <c r="D88" s="75"/>
      <c r="E88" s="75"/>
      <c r="F88" s="75"/>
      <c r="G88" s="75"/>
      <c r="H88" s="75"/>
      <c r="I88" s="82"/>
      <c r="J88" s="82"/>
      <c r="K88" s="95" t="b">
        <f>OR(G94&lt;&gt;"t+1")</f>
        <v>1</v>
      </c>
      <c r="L88" s="85" t="b">
        <f>OR(SUM(D87:J88)=0)</f>
        <v>1</v>
      </c>
      <c r="M88" s="96" t="b">
        <f>OR(K88=TRUE,L88=TRUE)</f>
        <v>1</v>
      </c>
    </row>
    <row r="89" spans="1:13" s="12" customFormat="1" ht="14.25" x14ac:dyDescent="0.25">
      <c r="A89" s="208"/>
      <c r="B89" s="92">
        <f>SUM(D89:J89)</f>
        <v>0</v>
      </c>
      <c r="C89" s="77" t="s">
        <v>39</v>
      </c>
      <c r="D89" s="75"/>
      <c r="E89" s="75"/>
      <c r="F89" s="75"/>
      <c r="G89" s="75"/>
      <c r="H89" s="75"/>
      <c r="I89" s="82"/>
      <c r="J89" s="82"/>
      <c r="K89" s="95" t="b">
        <f>OR(G94&lt;&gt;"t+2")</f>
        <v>0</v>
      </c>
      <c r="L89" s="85" t="b">
        <f>OR(SUM(D87:J89)=0)</f>
        <v>1</v>
      </c>
      <c r="M89" s="96" t="b">
        <f>OR(K89=TRUE,L89=TRUE)</f>
        <v>1</v>
      </c>
    </row>
    <row r="90" spans="1:13" s="12" customFormat="1" ht="14.25" x14ac:dyDescent="0.25">
      <c r="A90" s="208"/>
      <c r="B90" s="92">
        <f>SUM(D90:J90)</f>
        <v>0</v>
      </c>
      <c r="C90" s="77" t="s">
        <v>40</v>
      </c>
      <c r="D90" s="75"/>
      <c r="E90" s="75"/>
      <c r="F90" s="75"/>
      <c r="G90" s="75"/>
      <c r="H90" s="75"/>
      <c r="I90" s="82"/>
      <c r="J90" s="82"/>
      <c r="K90" s="95" t="b">
        <f>OR(G94&lt;&gt;"t+3")</f>
        <v>1</v>
      </c>
      <c r="L90" s="85" t="b">
        <f>OR(SUM(D87:J90)=0)</f>
        <v>1</v>
      </c>
      <c r="M90" s="96" t="b">
        <f>OR(K90=TRUE,L90=TRUE)</f>
        <v>1</v>
      </c>
    </row>
    <row r="91" spans="1:13" s="12" customFormat="1" x14ac:dyDescent="0.2">
      <c r="A91" s="208"/>
      <c r="B91" s="93"/>
      <c r="C91" s="76"/>
      <c r="D91" s="82"/>
      <c r="E91" s="82"/>
      <c r="F91" s="82"/>
      <c r="G91" s="82"/>
      <c r="H91" s="83"/>
      <c r="I91" s="82"/>
      <c r="K91" s="95"/>
      <c r="L91" s="85"/>
      <c r="M91" s="102" t="b">
        <f>IF(OR(B86=0,OR(G94="")),TRUE,FALSE)</f>
        <v>1</v>
      </c>
    </row>
    <row r="92" spans="1:13" s="12" customFormat="1" x14ac:dyDescent="0.2">
      <c r="A92" s="208"/>
      <c r="B92" s="91">
        <f>IF(G94="T+1",G92,0)</f>
        <v>0</v>
      </c>
      <c r="C92" s="801" t="str">
        <f>'(G1) Translator'!A$228</f>
        <v xml:space="preserve">Vlera bazë e tarifës së re </v>
      </c>
      <c r="D92" s="801"/>
      <c r="E92" s="801"/>
      <c r="F92" s="801"/>
      <c r="G92" s="802"/>
      <c r="H92" s="802"/>
      <c r="I92" s="82"/>
      <c r="K92" s="95"/>
      <c r="L92" s="85"/>
      <c r="M92" s="96" t="b">
        <f>AND(M88=TRUE,M89=TRUE,M90=TRUE,M91=TRUE)</f>
        <v>1</v>
      </c>
    </row>
    <row r="93" spans="1:13" s="12" customFormat="1" ht="12.75" hidden="1" customHeight="1" x14ac:dyDescent="0.2">
      <c r="A93" s="208"/>
      <c r="B93" s="91">
        <f>IF(G94="T+2",G92,0)</f>
        <v>0</v>
      </c>
      <c r="C93" s="801" t="s">
        <v>41</v>
      </c>
      <c r="D93" s="801"/>
      <c r="E93" s="801"/>
      <c r="F93" s="801"/>
      <c r="G93" s="804"/>
      <c r="H93" s="805"/>
      <c r="I93" s="82"/>
      <c r="J93" s="74"/>
      <c r="K93" s="87"/>
      <c r="L93" s="87"/>
      <c r="M93" s="89"/>
    </row>
    <row r="94" spans="1:13" s="12" customFormat="1" x14ac:dyDescent="0.2">
      <c r="A94" s="209"/>
      <c r="B94" s="94">
        <f>IF(G94="T+3",G92,0)</f>
        <v>0</v>
      </c>
      <c r="C94" s="801" t="str">
        <f>'(G1) Translator'!A$229</f>
        <v xml:space="preserve">Futja e tarifës </v>
      </c>
      <c r="D94" s="801"/>
      <c r="E94" s="801"/>
      <c r="F94" s="801"/>
      <c r="G94" s="803" t="s">
        <v>4</v>
      </c>
      <c r="H94" s="803"/>
      <c r="I94" s="84"/>
      <c r="J94" s="81" t="str">
        <f>IF(M92=FALSE,"INCORRECT ENTRY!","OK!")</f>
        <v>OK!</v>
      </c>
      <c r="K94" s="40"/>
      <c r="L94" s="78"/>
      <c r="M94" s="79"/>
    </row>
    <row r="95" spans="1:13" s="12" customFormat="1" x14ac:dyDescent="0.2">
      <c r="A95" s="186"/>
      <c r="B95" s="11"/>
      <c r="C95" s="257"/>
      <c r="D95" s="23"/>
      <c r="E95" s="23"/>
      <c r="F95" s="23"/>
      <c r="G95" s="23"/>
      <c r="H95" s="25"/>
      <c r="I95" s="23"/>
      <c r="J95" s="23"/>
      <c r="K95" s="11"/>
      <c r="L95" s="11"/>
      <c r="M95" s="11"/>
    </row>
    <row r="96" spans="1:13" s="12" customFormat="1" x14ac:dyDescent="0.2">
      <c r="A96" s="213" t="str">
        <f>'(G1) Translator'!A223</f>
        <v>Tarifa për shërbime administrative</v>
      </c>
      <c r="B96" s="101">
        <f>'(C2) Të ardhurat Viti kaluar'!C34</f>
        <v>82</v>
      </c>
      <c r="C96" s="101">
        <f>'(C2) Të ardhurat Viti kaluar'!D34</f>
        <v>50</v>
      </c>
      <c r="D96" s="26"/>
      <c r="E96" s="26"/>
      <c r="F96" s="26"/>
      <c r="G96" s="26"/>
      <c r="H96" s="26"/>
      <c r="I96" s="26"/>
      <c r="J96" s="26"/>
      <c r="K96" s="105">
        <f>IF(G104="t+0",G102*(1+SUM(D98:J98)),K97)</f>
        <v>200.90000000000003</v>
      </c>
      <c r="L96" s="97">
        <f>IF(K96=0,B103,K96+K96*B99)</f>
        <v>200.90000000000003</v>
      </c>
      <c r="M96" s="97">
        <f>IF(L96=0,B104,L96+L96*B100)</f>
        <v>200.90000000000003</v>
      </c>
    </row>
    <row r="97" spans="1:13" s="12" customFormat="1" x14ac:dyDescent="0.2">
      <c r="A97" s="205"/>
      <c r="B97" s="90">
        <f>SUM(D97:J97)</f>
        <v>0</v>
      </c>
      <c r="C97" s="80" t="str">
        <f>'(G1) Translator'!A$204</f>
        <v>Buxheti aktual</v>
      </c>
      <c r="D97" s="75"/>
      <c r="E97" s="75"/>
      <c r="F97" s="75"/>
      <c r="G97" s="75"/>
      <c r="H97" s="75"/>
      <c r="I97" s="82"/>
      <c r="J97" s="82"/>
      <c r="K97" s="85">
        <f>IF(B96=0,B102,B96+(B96*B97)+(B96+(B96*B97))*B98)</f>
        <v>200.90000000000003</v>
      </c>
      <c r="L97" s="99"/>
      <c r="M97" s="100"/>
    </row>
    <row r="98" spans="1:13" s="12" customFormat="1" ht="14.25" x14ac:dyDescent="0.25">
      <c r="A98" s="206" t="s">
        <v>3</v>
      </c>
      <c r="B98" s="92">
        <f>SUM(D98:J98)</f>
        <v>1.4500000000000002</v>
      </c>
      <c r="C98" s="77" t="s">
        <v>38</v>
      </c>
      <c r="D98" s="75">
        <v>0.45</v>
      </c>
      <c r="E98" s="75">
        <v>0.5</v>
      </c>
      <c r="F98" s="75">
        <v>0.4</v>
      </c>
      <c r="G98" s="75"/>
      <c r="H98" s="75">
        <v>0.1</v>
      </c>
      <c r="I98" s="82"/>
      <c r="J98" s="82"/>
      <c r="K98" s="95" t="b">
        <f>OR(G104&lt;&gt;"t+1")</f>
        <v>1</v>
      </c>
      <c r="L98" s="85" t="b">
        <f>OR(SUM(D97:J98)=0)</f>
        <v>0</v>
      </c>
      <c r="M98" s="96" t="b">
        <f>OR(K98=TRUE,L98=TRUE)</f>
        <v>1</v>
      </c>
    </row>
    <row r="99" spans="1:13" s="12" customFormat="1" ht="14.25" x14ac:dyDescent="0.25">
      <c r="A99" s="206" t="s">
        <v>4</v>
      </c>
      <c r="B99" s="92">
        <f>SUM(D99:J99)</f>
        <v>0</v>
      </c>
      <c r="C99" s="77" t="s">
        <v>39</v>
      </c>
      <c r="D99" s="75"/>
      <c r="E99" s="75"/>
      <c r="F99" s="75"/>
      <c r="G99" s="75"/>
      <c r="H99" s="75"/>
      <c r="I99" s="82"/>
      <c r="J99" s="82"/>
      <c r="K99" s="95" t="b">
        <f>OR(G104&lt;&gt;"t+2")</f>
        <v>1</v>
      </c>
      <c r="L99" s="85" t="b">
        <f>OR(SUM(D97:J99)=0)</f>
        <v>0</v>
      </c>
      <c r="M99" s="96" t="b">
        <f>OR(K99=TRUE,L99=TRUE)</f>
        <v>1</v>
      </c>
    </row>
    <row r="100" spans="1:13" s="12" customFormat="1" ht="14.25" x14ac:dyDescent="0.25">
      <c r="A100" s="206" t="s">
        <v>5</v>
      </c>
      <c r="B100" s="92">
        <f>SUM(D100:J100)</f>
        <v>0</v>
      </c>
      <c r="C100" s="77" t="s">
        <v>40</v>
      </c>
      <c r="D100" s="75"/>
      <c r="E100" s="75"/>
      <c r="F100" s="75"/>
      <c r="G100" s="75"/>
      <c r="H100" s="75"/>
      <c r="I100" s="82"/>
      <c r="J100" s="82"/>
      <c r="K100" s="95" t="b">
        <f>OR(G104&lt;&gt;"t+3")</f>
        <v>1</v>
      </c>
      <c r="L100" s="85" t="b">
        <f>OR(SUM(D97:J100)=0)</f>
        <v>0</v>
      </c>
      <c r="M100" s="96" t="b">
        <f>OR(K100=TRUE,L100=TRUE)</f>
        <v>1</v>
      </c>
    </row>
    <row r="101" spans="1:13" s="12" customFormat="1" x14ac:dyDescent="0.2">
      <c r="A101" s="207"/>
      <c r="B101" s="93"/>
      <c r="C101" s="76"/>
      <c r="D101" s="82"/>
      <c r="E101" s="82"/>
      <c r="F101" s="82"/>
      <c r="G101" s="82"/>
      <c r="H101" s="83"/>
      <c r="I101" s="82"/>
      <c r="K101" s="95"/>
      <c r="L101" s="85"/>
      <c r="M101" s="102" t="b">
        <f>IF(OR(B96=0,OR(G104="")),TRUE,FALSE)</f>
        <v>1</v>
      </c>
    </row>
    <row r="102" spans="1:13" s="12" customFormat="1" x14ac:dyDescent="0.2">
      <c r="A102" s="208"/>
      <c r="B102" s="91">
        <f>IF(G104="T+1",G102,0)</f>
        <v>0</v>
      </c>
      <c r="C102" s="801" t="str">
        <f>'(G1) Translator'!A$228</f>
        <v xml:space="preserve">Vlera bazë e tarifës së re </v>
      </c>
      <c r="D102" s="801"/>
      <c r="E102" s="801"/>
      <c r="F102" s="801"/>
      <c r="G102" s="802"/>
      <c r="H102" s="802"/>
      <c r="I102" s="82"/>
      <c r="K102" s="95"/>
      <c r="L102" s="85"/>
      <c r="M102" s="96" t="b">
        <f>AND(M98=TRUE,M99=TRUE,M100=TRUE,M101=TRUE)</f>
        <v>1</v>
      </c>
    </row>
    <row r="103" spans="1:13" s="12" customFormat="1" ht="12.75" hidden="1" customHeight="1" x14ac:dyDescent="0.2">
      <c r="A103" s="208"/>
      <c r="B103" s="91">
        <f>IF(G104="T+2",G102,0)</f>
        <v>0</v>
      </c>
      <c r="C103" s="801" t="s">
        <v>41</v>
      </c>
      <c r="D103" s="801"/>
      <c r="E103" s="801"/>
      <c r="F103" s="801"/>
      <c r="G103" s="804"/>
      <c r="H103" s="805"/>
      <c r="I103" s="82"/>
      <c r="J103" s="74"/>
      <c r="K103" s="87"/>
      <c r="L103" s="87"/>
      <c r="M103" s="89"/>
    </row>
    <row r="104" spans="1:13" s="12" customFormat="1" x14ac:dyDescent="0.2">
      <c r="A104" s="209"/>
      <c r="B104" s="94">
        <f>IF(G104="T+3",G102,0)</f>
        <v>0</v>
      </c>
      <c r="C104" s="801" t="str">
        <f>'(G1) Translator'!A$229</f>
        <v xml:space="preserve">Futja e tarifës </v>
      </c>
      <c r="D104" s="801"/>
      <c r="E104" s="801"/>
      <c r="F104" s="801"/>
      <c r="G104" s="803"/>
      <c r="H104" s="803"/>
      <c r="I104" s="84"/>
      <c r="J104" s="81" t="str">
        <f>IF(M102=FALSE,"INCORRECT ENTRY!","OK!")</f>
        <v>OK!</v>
      </c>
      <c r="K104" s="40"/>
      <c r="L104" s="78"/>
      <c r="M104" s="79"/>
    </row>
    <row r="105" spans="1:13" x14ac:dyDescent="0.2">
      <c r="A105" s="186"/>
      <c r="B105" s="11"/>
      <c r="C105" s="71"/>
      <c r="D105" s="23"/>
      <c r="E105" s="23"/>
      <c r="F105" s="23"/>
      <c r="G105" s="23"/>
      <c r="H105" s="25"/>
      <c r="I105" s="23"/>
      <c r="J105" s="23"/>
      <c r="K105" s="11"/>
      <c r="L105" s="11"/>
      <c r="M105" s="11"/>
    </row>
    <row r="106" spans="1:13" x14ac:dyDescent="0.2">
      <c r="A106" s="213" t="str">
        <f>'(G1) Translator'!A224</f>
        <v>Tarifa për shërbime sociale</v>
      </c>
      <c r="B106" s="101">
        <f>'(C2) Të ardhurat Viti kaluar'!C35</f>
        <v>0</v>
      </c>
      <c r="C106" s="101">
        <f>'(C2) Të ardhurat Viti kaluar'!D35</f>
        <v>0</v>
      </c>
      <c r="D106" s="26"/>
      <c r="E106" s="26"/>
      <c r="F106" s="26"/>
      <c r="G106" s="26"/>
      <c r="H106" s="26"/>
      <c r="I106" s="26"/>
      <c r="J106" s="26"/>
      <c r="K106" s="105">
        <f>IF(G114="t+0",G112*(1+SUM(D108:J108)),K107)</f>
        <v>0</v>
      </c>
      <c r="L106" s="97">
        <f>IF(K106=0,B113,K106+K106*B109)</f>
        <v>0</v>
      </c>
      <c r="M106" s="97">
        <f>IF(L106=0,B114,L106+L106*B110)</f>
        <v>0</v>
      </c>
    </row>
    <row r="107" spans="1:13" x14ac:dyDescent="0.2">
      <c r="A107" s="211"/>
      <c r="B107" s="90">
        <f>SUM(D107:J107)</f>
        <v>0</v>
      </c>
      <c r="C107" s="80" t="str">
        <f>'(G1) Translator'!A$204</f>
        <v>Buxheti aktual</v>
      </c>
      <c r="D107" s="75"/>
      <c r="E107" s="75"/>
      <c r="F107" s="75"/>
      <c r="G107" s="75"/>
      <c r="H107" s="75"/>
      <c r="I107" s="82"/>
      <c r="J107" s="82"/>
      <c r="K107" s="85">
        <f>IF(B106=0,B112,B106+(B106*B107)+(B106+(B106*B107))*B108)</f>
        <v>0</v>
      </c>
      <c r="L107" s="99"/>
      <c r="M107" s="100"/>
    </row>
    <row r="108" spans="1:13" ht="14.25" x14ac:dyDescent="0.25">
      <c r="A108" s="206" t="s">
        <v>3</v>
      </c>
      <c r="B108" s="92">
        <f>SUM(D108:J108)</f>
        <v>0</v>
      </c>
      <c r="C108" s="77" t="s">
        <v>38</v>
      </c>
      <c r="D108" s="75"/>
      <c r="E108" s="75"/>
      <c r="F108" s="75"/>
      <c r="G108" s="75"/>
      <c r="H108" s="75"/>
      <c r="I108" s="82"/>
      <c r="J108" s="82"/>
      <c r="K108" s="95" t="b">
        <f>OR(G114&lt;&gt;"t+1")</f>
        <v>1</v>
      </c>
      <c r="L108" s="85" t="b">
        <f>OR(SUM(D107:J108)=0)</f>
        <v>1</v>
      </c>
      <c r="M108" s="96" t="b">
        <f>OR(K108=TRUE,L108=TRUE)</f>
        <v>1</v>
      </c>
    </row>
    <row r="109" spans="1:13" ht="14.25" x14ac:dyDescent="0.25">
      <c r="A109" s="206" t="s">
        <v>4</v>
      </c>
      <c r="B109" s="92">
        <f>SUM(D109:J109)</f>
        <v>0</v>
      </c>
      <c r="C109" s="77" t="s">
        <v>39</v>
      </c>
      <c r="D109" s="75"/>
      <c r="E109" s="75"/>
      <c r="F109" s="75"/>
      <c r="G109" s="75"/>
      <c r="H109" s="75"/>
      <c r="I109" s="82"/>
      <c r="J109" s="82"/>
      <c r="K109" s="95" t="b">
        <f>OR(G114&lt;&gt;"t+2")</f>
        <v>1</v>
      </c>
      <c r="L109" s="85" t="b">
        <f>OR(SUM(D107:J109)=0)</f>
        <v>1</v>
      </c>
      <c r="M109" s="96" t="b">
        <f>OR(K109=TRUE,L109=TRUE)</f>
        <v>1</v>
      </c>
    </row>
    <row r="110" spans="1:13" ht="14.25" x14ac:dyDescent="0.25">
      <c r="A110" s="206" t="s">
        <v>5</v>
      </c>
      <c r="B110" s="92">
        <f>SUM(D110:J110)</f>
        <v>0</v>
      </c>
      <c r="C110" s="77" t="s">
        <v>40</v>
      </c>
      <c r="D110" s="75"/>
      <c r="E110" s="75"/>
      <c r="F110" s="75"/>
      <c r="G110" s="75"/>
      <c r="H110" s="75"/>
      <c r="I110" s="82"/>
      <c r="J110" s="82"/>
      <c r="K110" s="95" t="b">
        <f>OR(G114&lt;&gt;"t+3")</f>
        <v>1</v>
      </c>
      <c r="L110" s="85" t="b">
        <f>OR(SUM(D107:J110)=0)</f>
        <v>1</v>
      </c>
      <c r="M110" s="96" t="b">
        <f>OR(K110=TRUE,L110=TRUE)</f>
        <v>1</v>
      </c>
    </row>
    <row r="111" spans="1:13" x14ac:dyDescent="0.2">
      <c r="A111" s="208"/>
      <c r="B111" s="93"/>
      <c r="C111" s="76"/>
      <c r="D111" s="82"/>
      <c r="E111" s="82"/>
      <c r="F111" s="82"/>
      <c r="G111" s="82"/>
      <c r="H111" s="83"/>
      <c r="I111" s="82"/>
      <c r="J111" s="12"/>
      <c r="K111" s="95"/>
      <c r="L111" s="85"/>
      <c r="M111" s="102" t="b">
        <f>IF(OR(B106=0,OR(G114="")),TRUE,FALSE)</f>
        <v>1</v>
      </c>
    </row>
    <row r="112" spans="1:13" x14ac:dyDescent="0.2">
      <c r="A112" s="208"/>
      <c r="B112" s="91">
        <f>IF(G114="T+1",G112,0)</f>
        <v>0</v>
      </c>
      <c r="C112" s="801" t="str">
        <f>'(G1) Translator'!A$228</f>
        <v xml:space="preserve">Vlera bazë e tarifës së re </v>
      </c>
      <c r="D112" s="801"/>
      <c r="E112" s="801"/>
      <c r="F112" s="801"/>
      <c r="G112" s="802"/>
      <c r="H112" s="802"/>
      <c r="I112" s="82"/>
      <c r="J112" s="12"/>
      <c r="K112" s="95"/>
      <c r="L112" s="85"/>
      <c r="M112" s="96" t="b">
        <f>AND(M108=TRUE,M109=TRUE,M110=TRUE,M111=TRUE)</f>
        <v>1</v>
      </c>
    </row>
    <row r="113" spans="1:13" ht="12.75" hidden="1" customHeight="1" x14ac:dyDescent="0.2">
      <c r="A113" s="208"/>
      <c r="B113" s="91">
        <f>IF(G114="T+2",G112,0)</f>
        <v>0</v>
      </c>
      <c r="C113" s="801" t="s">
        <v>41</v>
      </c>
      <c r="D113" s="801"/>
      <c r="E113" s="801"/>
      <c r="F113" s="801"/>
      <c r="G113" s="804">
        <v>25</v>
      </c>
      <c r="H113" s="805"/>
      <c r="I113" s="82"/>
      <c r="J113" s="74"/>
      <c r="K113" s="87"/>
      <c r="L113" s="87"/>
      <c r="M113" s="89"/>
    </row>
    <row r="114" spans="1:13" x14ac:dyDescent="0.2">
      <c r="A114" s="209"/>
      <c r="B114" s="94">
        <f>IF(G114="T+3",G112,0)</f>
        <v>0</v>
      </c>
      <c r="C114" s="801" t="str">
        <f>'(G1) Translator'!A$229</f>
        <v xml:space="preserve">Futja e tarifës </v>
      </c>
      <c r="D114" s="801"/>
      <c r="E114" s="801"/>
      <c r="F114" s="801"/>
      <c r="G114" s="803" t="s">
        <v>522</v>
      </c>
      <c r="H114" s="803"/>
      <c r="I114" s="84"/>
      <c r="J114" s="81" t="str">
        <f>IF(M112=FALSE,"INCORRECT ENTRY!","OK!")</f>
        <v>OK!</v>
      </c>
      <c r="K114" s="40"/>
      <c r="L114" s="78"/>
      <c r="M114" s="79"/>
    </row>
    <row r="115" spans="1:13" x14ac:dyDescent="0.2">
      <c r="A115" s="186"/>
      <c r="B115" s="11"/>
      <c r="C115" s="71"/>
      <c r="D115" s="23"/>
      <c r="E115" s="23"/>
      <c r="F115" s="23"/>
      <c r="G115" s="23"/>
      <c r="H115" s="25"/>
      <c r="I115" s="23"/>
      <c r="J115" s="23"/>
      <c r="K115" s="11"/>
      <c r="L115" s="11"/>
      <c r="M115" s="11"/>
    </row>
    <row r="116" spans="1:13" x14ac:dyDescent="0.2">
      <c r="A116" s="213" t="str">
        <f>'(G1) Translator'!A225</f>
        <v>Tarifa për aktivitete sportive dhe kulturore</v>
      </c>
      <c r="B116" s="101">
        <f>'(C2) Të ardhurat Viti kaluar'!C36</f>
        <v>0</v>
      </c>
      <c r="C116" s="101">
        <f>'(C2) Të ardhurat Viti kaluar'!D36</f>
        <v>0</v>
      </c>
      <c r="D116" s="26"/>
      <c r="E116" s="26"/>
      <c r="F116" s="26"/>
      <c r="G116" s="26"/>
      <c r="H116" s="26"/>
      <c r="I116" s="26"/>
      <c r="J116" s="26"/>
      <c r="K116" s="105">
        <f>IF(G124="t+0",G122*(1+SUM(D118:J118)),K117)</f>
        <v>0</v>
      </c>
      <c r="L116" s="97">
        <f>IF(K116=0,B123,K116+K116*B119)</f>
        <v>0</v>
      </c>
      <c r="M116" s="97">
        <f>IF(L116=0,B124,L116+L116*B120)</f>
        <v>0</v>
      </c>
    </row>
    <row r="117" spans="1:13" x14ac:dyDescent="0.2">
      <c r="A117" s="211"/>
      <c r="B117" s="90">
        <f>SUM(D117:J117)</f>
        <v>0</v>
      </c>
      <c r="C117" s="80" t="str">
        <f>'(G1) Translator'!A$204</f>
        <v>Buxheti aktual</v>
      </c>
      <c r="D117" s="75"/>
      <c r="E117" s="75"/>
      <c r="F117" s="75"/>
      <c r="G117" s="75"/>
      <c r="H117" s="75"/>
      <c r="I117" s="82"/>
      <c r="J117" s="82"/>
      <c r="K117" s="85">
        <f>IF(B116=0,B122,B116+(B116*B117)+(B116+(B116*B117))*B118)</f>
        <v>0</v>
      </c>
      <c r="L117" s="99"/>
      <c r="M117" s="100"/>
    </row>
    <row r="118" spans="1:13" ht="14.25" x14ac:dyDescent="0.25">
      <c r="A118" s="206" t="s">
        <v>3</v>
      </c>
      <c r="B118" s="92">
        <f>SUM(D118:J118)</f>
        <v>0</v>
      </c>
      <c r="C118" s="77" t="s">
        <v>38</v>
      </c>
      <c r="D118" s="75"/>
      <c r="E118" s="75"/>
      <c r="F118" s="75"/>
      <c r="G118" s="75"/>
      <c r="H118" s="75"/>
      <c r="I118" s="82"/>
      <c r="J118" s="82"/>
      <c r="K118" s="95" t="b">
        <f>OR(G124&lt;&gt;"t+1")</f>
        <v>1</v>
      </c>
      <c r="L118" s="85" t="b">
        <f>OR(SUM(D117:J118)=0)</f>
        <v>1</v>
      </c>
      <c r="M118" s="96" t="b">
        <f>OR(K118=TRUE,L118=TRUE)</f>
        <v>1</v>
      </c>
    </row>
    <row r="119" spans="1:13" ht="14.25" x14ac:dyDescent="0.25">
      <c r="A119" s="206" t="s">
        <v>4</v>
      </c>
      <c r="B119" s="92">
        <f>SUM(D119:J119)</f>
        <v>0</v>
      </c>
      <c r="C119" s="77" t="s">
        <v>39</v>
      </c>
      <c r="D119" s="75"/>
      <c r="E119" s="75"/>
      <c r="F119" s="75"/>
      <c r="G119" s="75"/>
      <c r="H119" s="75"/>
      <c r="I119" s="82"/>
      <c r="J119" s="82"/>
      <c r="K119" s="95" t="b">
        <f>OR(G124&lt;&gt;"t+2")</f>
        <v>1</v>
      </c>
      <c r="L119" s="85" t="b">
        <f>OR(SUM(D117:J119)=0)</f>
        <v>1</v>
      </c>
      <c r="M119" s="96" t="b">
        <f>OR(K119=TRUE,L119=TRUE)</f>
        <v>1</v>
      </c>
    </row>
    <row r="120" spans="1:13" ht="14.25" x14ac:dyDescent="0.25">
      <c r="A120" s="206" t="s">
        <v>5</v>
      </c>
      <c r="B120" s="92">
        <f>SUM(D120:J120)</f>
        <v>0</v>
      </c>
      <c r="C120" s="77" t="s">
        <v>40</v>
      </c>
      <c r="D120" s="75"/>
      <c r="E120" s="75"/>
      <c r="F120" s="75"/>
      <c r="G120" s="75"/>
      <c r="H120" s="75"/>
      <c r="I120" s="82"/>
      <c r="J120" s="82"/>
      <c r="K120" s="95" t="b">
        <f>OR(G124&lt;&gt;"t+3")</f>
        <v>1</v>
      </c>
      <c r="L120" s="85" t="b">
        <f>OR(SUM(D117:J120)=0)</f>
        <v>1</v>
      </c>
      <c r="M120" s="96" t="b">
        <f>OR(K120=TRUE,L120=TRUE)</f>
        <v>1</v>
      </c>
    </row>
    <row r="121" spans="1:13" x14ac:dyDescent="0.2">
      <c r="A121" s="208"/>
      <c r="B121" s="93"/>
      <c r="C121" s="76"/>
      <c r="D121" s="82"/>
      <c r="E121" s="82"/>
      <c r="F121" s="82"/>
      <c r="G121" s="82"/>
      <c r="H121" s="83"/>
      <c r="I121" s="82"/>
      <c r="J121" s="12"/>
      <c r="K121" s="95"/>
      <c r="L121" s="85"/>
      <c r="M121" s="102" t="b">
        <f>IF(OR(B116=0,OR(G124="")),TRUE,FALSE)</f>
        <v>1</v>
      </c>
    </row>
    <row r="122" spans="1:13" x14ac:dyDescent="0.2">
      <c r="A122" s="208"/>
      <c r="B122" s="91">
        <f>IF(G124="T+1",G122,0)</f>
        <v>0</v>
      </c>
      <c r="C122" s="801" t="str">
        <f>'(G1) Translator'!A$228</f>
        <v xml:space="preserve">Vlera bazë e tarifës së re </v>
      </c>
      <c r="D122" s="801"/>
      <c r="E122" s="801"/>
      <c r="F122" s="801"/>
      <c r="G122" s="802"/>
      <c r="H122" s="802"/>
      <c r="I122" s="82"/>
      <c r="J122" s="12"/>
      <c r="K122" s="95"/>
      <c r="L122" s="85"/>
      <c r="M122" s="96" t="b">
        <f>AND(M118=TRUE,M119=TRUE,M120=TRUE,M121=TRUE)</f>
        <v>1</v>
      </c>
    </row>
    <row r="123" spans="1:13" ht="12.75" hidden="1" customHeight="1" x14ac:dyDescent="0.2">
      <c r="A123" s="208"/>
      <c r="B123" s="91">
        <f>IF(G124="T+2",G122,0)</f>
        <v>0</v>
      </c>
      <c r="C123" s="801" t="s">
        <v>41</v>
      </c>
      <c r="D123" s="801"/>
      <c r="E123" s="801"/>
      <c r="F123" s="801"/>
      <c r="G123" s="804"/>
      <c r="H123" s="805"/>
      <c r="I123" s="82"/>
      <c r="J123" s="74"/>
      <c r="K123" s="87"/>
      <c r="L123" s="87"/>
      <c r="M123" s="89"/>
    </row>
    <row r="124" spans="1:13" x14ac:dyDescent="0.2">
      <c r="A124" s="209"/>
      <c r="B124" s="94">
        <f>IF(G124="T+3",G122,0)</f>
        <v>0</v>
      </c>
      <c r="C124" s="801" t="str">
        <f>'(G1) Translator'!A$229</f>
        <v xml:space="preserve">Futja e tarifës </v>
      </c>
      <c r="D124" s="801"/>
      <c r="E124" s="801"/>
      <c r="F124" s="801"/>
      <c r="G124" s="803"/>
      <c r="H124" s="803"/>
      <c r="I124" s="84"/>
      <c r="J124" s="81" t="str">
        <f>IF(M122=FALSE,"INCORRECT ENTRY!","OK!")</f>
        <v>OK!</v>
      </c>
      <c r="K124" s="40"/>
      <c r="L124" s="78"/>
      <c r="M124" s="79"/>
    </row>
    <row r="125" spans="1:13" s="273" customFormat="1" x14ac:dyDescent="0.2">
      <c r="A125" s="186"/>
      <c r="B125" s="11"/>
      <c r="C125" s="257"/>
      <c r="D125" s="23"/>
      <c r="E125" s="23"/>
      <c r="F125" s="23"/>
      <c r="G125" s="23"/>
      <c r="H125" s="25"/>
      <c r="I125" s="23"/>
      <c r="J125" s="23"/>
      <c r="K125" s="11"/>
      <c r="L125" s="11"/>
      <c r="M125" s="11"/>
    </row>
    <row r="126" spans="1:13" x14ac:dyDescent="0.2">
      <c r="A126" s="213" t="str">
        <f>'(G1) Translator'!A226</f>
        <v>Tarifa për shërbime të tjera</v>
      </c>
      <c r="B126" s="101">
        <f>'(C2) Të ardhurat Viti kaluar'!C37</f>
        <v>72</v>
      </c>
      <c r="C126" s="101">
        <f>'(C2) Të ardhurat Viti kaluar'!D37</f>
        <v>1245</v>
      </c>
      <c r="D126" s="26"/>
      <c r="E126" s="26"/>
      <c r="F126" s="26"/>
      <c r="G126" s="26"/>
      <c r="H126" s="26"/>
      <c r="I126" s="26"/>
      <c r="J126" s="26"/>
      <c r="K126" s="105">
        <f>IF(G134="t+0",G132*(1+SUM(D128:J128)),K127)</f>
        <v>802.80000000000007</v>
      </c>
      <c r="L126" s="97">
        <f>IF(K126=0,B133,K126+K126*B129)</f>
        <v>802.80000000000007</v>
      </c>
      <c r="M126" s="97">
        <f>IF(L126=0,B134,L126+L126*B130)</f>
        <v>802.80000000000007</v>
      </c>
    </row>
    <row r="127" spans="1:13" x14ac:dyDescent="0.2">
      <c r="A127" s="211"/>
      <c r="B127" s="90">
        <f>SUM(D127:J127)</f>
        <v>0</v>
      </c>
      <c r="C127" s="80" t="str">
        <f>'(G1) Translator'!A$204</f>
        <v>Buxheti aktual</v>
      </c>
      <c r="D127" s="75"/>
      <c r="E127" s="75"/>
      <c r="F127" s="75"/>
      <c r="G127" s="75"/>
      <c r="H127" s="75"/>
      <c r="I127" s="82"/>
      <c r="J127" s="82"/>
      <c r="K127" s="85">
        <f>IF(B126=0,B132,B126+(B126*B127)+(B126+(B126*B127))*B128)</f>
        <v>802.80000000000007</v>
      </c>
      <c r="L127" s="99"/>
      <c r="M127" s="100"/>
    </row>
    <row r="128" spans="1:13" ht="14.25" x14ac:dyDescent="0.25">
      <c r="A128" s="206" t="s">
        <v>3</v>
      </c>
      <c r="B128" s="92">
        <f>SUM(D128:J128)</f>
        <v>10.15</v>
      </c>
      <c r="C128" s="77" t="s">
        <v>38</v>
      </c>
      <c r="D128" s="75">
        <v>2.1</v>
      </c>
      <c r="E128" s="75">
        <v>2.0499999999999998</v>
      </c>
      <c r="F128" s="75">
        <v>2</v>
      </c>
      <c r="G128" s="75">
        <v>2</v>
      </c>
      <c r="H128" s="75">
        <v>2</v>
      </c>
      <c r="I128" s="82"/>
      <c r="J128" s="82"/>
      <c r="K128" s="95" t="b">
        <f>OR(G134&lt;&gt;"t+1")</f>
        <v>1</v>
      </c>
      <c r="L128" s="85" t="b">
        <f>OR(SUM(D127:J128)=0)</f>
        <v>0</v>
      </c>
      <c r="M128" s="96" t="b">
        <f>OR(K128=TRUE,L128=TRUE)</f>
        <v>1</v>
      </c>
    </row>
    <row r="129" spans="1:13" ht="14.25" x14ac:dyDescent="0.25">
      <c r="A129" s="206" t="s">
        <v>4</v>
      </c>
      <c r="B129" s="92">
        <f>SUM(D129:J129)</f>
        <v>0</v>
      </c>
      <c r="C129" s="77" t="s">
        <v>39</v>
      </c>
      <c r="D129" s="75"/>
      <c r="E129" s="75"/>
      <c r="F129" s="75"/>
      <c r="G129" s="75"/>
      <c r="H129" s="75"/>
      <c r="I129" s="82"/>
      <c r="J129" s="82"/>
      <c r="K129" s="95" t="b">
        <f>OR(G134&lt;&gt;"t+2")</f>
        <v>1</v>
      </c>
      <c r="L129" s="85" t="b">
        <f>OR(SUM(D127:J129)=0)</f>
        <v>0</v>
      </c>
      <c r="M129" s="96" t="b">
        <f>OR(K129=TRUE,L129=TRUE)</f>
        <v>1</v>
      </c>
    </row>
    <row r="130" spans="1:13" ht="14.25" x14ac:dyDescent="0.25">
      <c r="A130" s="206" t="s">
        <v>5</v>
      </c>
      <c r="B130" s="92">
        <f>SUM(D130:J130)</f>
        <v>0</v>
      </c>
      <c r="C130" s="77" t="s">
        <v>40</v>
      </c>
      <c r="D130" s="75"/>
      <c r="E130" s="75"/>
      <c r="F130" s="75"/>
      <c r="G130" s="75"/>
      <c r="H130" s="75"/>
      <c r="I130" s="82"/>
      <c r="J130" s="82"/>
      <c r="K130" s="95" t="b">
        <f>OR(G134&lt;&gt;"t+3")</f>
        <v>1</v>
      </c>
      <c r="L130" s="85" t="b">
        <f>OR(SUM(D127:J130)=0)</f>
        <v>0</v>
      </c>
      <c r="M130" s="96" t="b">
        <f>OR(K130=TRUE,L130=TRUE)</f>
        <v>1</v>
      </c>
    </row>
    <row r="131" spans="1:13" x14ac:dyDescent="0.2">
      <c r="A131" s="208"/>
      <c r="B131" s="93"/>
      <c r="C131" s="76"/>
      <c r="D131" s="82"/>
      <c r="E131" s="82"/>
      <c r="F131" s="82"/>
      <c r="G131" s="82"/>
      <c r="H131" s="83"/>
      <c r="I131" s="82"/>
      <c r="J131" s="12"/>
      <c r="K131" s="95"/>
      <c r="L131" s="85"/>
      <c r="M131" s="102" t="b">
        <f>IF(OR(B126=0,OR(G134="")),TRUE,FALSE)</f>
        <v>1</v>
      </c>
    </row>
    <row r="132" spans="1:13" x14ac:dyDescent="0.2">
      <c r="A132" s="208"/>
      <c r="B132" s="91">
        <f>IF(G134="T+1",G132,0)</f>
        <v>0</v>
      </c>
      <c r="C132" s="801" t="str">
        <f>'(G1) Translator'!A$228</f>
        <v xml:space="preserve">Vlera bazë e tarifës së re </v>
      </c>
      <c r="D132" s="801"/>
      <c r="E132" s="801"/>
      <c r="F132" s="801"/>
      <c r="G132" s="802">
        <v>0</v>
      </c>
      <c r="H132" s="802"/>
      <c r="I132" s="82"/>
      <c r="J132" s="12"/>
      <c r="K132" s="95"/>
      <c r="L132" s="85"/>
      <c r="M132" s="96" t="b">
        <f>AND(M128=TRUE,M129=TRUE,M130=TRUE,M131=TRUE)</f>
        <v>1</v>
      </c>
    </row>
    <row r="133" spans="1:13" ht="12.75" hidden="1" customHeight="1" x14ac:dyDescent="0.2">
      <c r="A133" s="21"/>
      <c r="B133" s="91">
        <f>IF(G134="T+2",G132,0)</f>
        <v>0</v>
      </c>
      <c r="C133" s="801" t="s">
        <v>41</v>
      </c>
      <c r="D133" s="801"/>
      <c r="E133" s="801"/>
      <c r="F133" s="801"/>
      <c r="G133" s="804"/>
      <c r="H133" s="805"/>
      <c r="I133" s="82"/>
      <c r="J133" s="74"/>
      <c r="K133" s="87"/>
      <c r="L133" s="87"/>
      <c r="M133" s="89"/>
    </row>
    <row r="134" spans="1:13" x14ac:dyDescent="0.2">
      <c r="A134" s="22"/>
      <c r="B134" s="94">
        <f>IF(G134="T+3",G132,0)</f>
        <v>0</v>
      </c>
      <c r="C134" s="801" t="str">
        <f>'(G1) Translator'!A$229</f>
        <v xml:space="preserve">Futja e tarifës </v>
      </c>
      <c r="D134" s="801"/>
      <c r="E134" s="801"/>
      <c r="F134" s="801"/>
      <c r="G134" s="803"/>
      <c r="H134" s="803"/>
      <c r="I134" s="84"/>
      <c r="J134" s="81" t="str">
        <f>IF(M132=FALSE,"INCORRECT ENTRY!","OK!")</f>
        <v>OK!</v>
      </c>
      <c r="K134" s="40"/>
      <c r="L134" s="78"/>
      <c r="M134" s="79"/>
    </row>
    <row r="135" spans="1:13" x14ac:dyDescent="0.2">
      <c r="A135" s="12"/>
      <c r="B135" s="13"/>
      <c r="C135" s="14"/>
      <c r="D135" s="15"/>
      <c r="E135" s="15"/>
      <c r="F135" s="15"/>
      <c r="G135" s="16"/>
      <c r="H135" s="17"/>
      <c r="I135" s="18"/>
      <c r="J135" s="18"/>
      <c r="K135" s="19"/>
      <c r="L135" s="20"/>
      <c r="M135" s="20"/>
    </row>
    <row r="136" spans="1:13" x14ac:dyDescent="0.2">
      <c r="A136" s="259" t="str">
        <f>'(G1) Translator'!A227</f>
        <v>Të ardhurat gjithsej nga tarifat</v>
      </c>
      <c r="B136" s="46">
        <f>+B6+B16+B26+B36+B46+B56+B66+B76+B86+B96+B106+B116+B126</f>
        <v>1334</v>
      </c>
      <c r="C136" s="46">
        <f>+C6+C16+C26+C36+C46+C56+C66+C76+C86+C96+C106+C116+C126</f>
        <v>2795</v>
      </c>
      <c r="D136" s="219"/>
      <c r="E136" s="47"/>
      <c r="F136" s="47"/>
      <c r="G136" s="47"/>
      <c r="H136" s="48"/>
      <c r="I136" s="47"/>
      <c r="J136" s="220"/>
      <c r="K136" s="46">
        <f>+K6+K16+K26+K36+K46+K56+K66+K76+K86+K96+K106+K116+K126</f>
        <v>3604.51</v>
      </c>
      <c r="L136" s="46">
        <f>+L6+L16+L26+L36+L46+L56+L66+L76+L86+L96+L106+L116+L126</f>
        <v>3804.3999100000001</v>
      </c>
      <c r="M136" s="46">
        <f>+M6+M16+M26+M36+M46+M56+M66+M76+M86+M96+M106+M116+M126</f>
        <v>3804.3999100000001</v>
      </c>
    </row>
  </sheetData>
  <sheetProtection password="C771" sheet="1" objects="1" scenarios="1" selectLockedCells="1"/>
  <mergeCells count="79">
    <mergeCell ref="A3:M3"/>
    <mergeCell ref="C12:F12"/>
    <mergeCell ref="G12:H12"/>
    <mergeCell ref="C13:F13"/>
    <mergeCell ref="G13:H13"/>
    <mergeCell ref="G32:H32"/>
    <mergeCell ref="C64:F64"/>
    <mergeCell ref="G64:H64"/>
    <mergeCell ref="C42:F42"/>
    <mergeCell ref="G42:H42"/>
    <mergeCell ref="C63:F63"/>
    <mergeCell ref="G63:H63"/>
    <mergeCell ref="C44:F44"/>
    <mergeCell ref="G44:H44"/>
    <mergeCell ref="C34:F34"/>
    <mergeCell ref="C33:F33"/>
    <mergeCell ref="G33:H33"/>
    <mergeCell ref="C32:F32"/>
    <mergeCell ref="G34:H34"/>
    <mergeCell ref="C52:F52"/>
    <mergeCell ref="G52:H52"/>
    <mergeCell ref="C14:F14"/>
    <mergeCell ref="G14:H14"/>
    <mergeCell ref="C22:F22"/>
    <mergeCell ref="G22:H22"/>
    <mergeCell ref="C24:F24"/>
    <mergeCell ref="G24:H24"/>
    <mergeCell ref="C23:F23"/>
    <mergeCell ref="G23:H23"/>
    <mergeCell ref="C72:F72"/>
    <mergeCell ref="G72:H72"/>
    <mergeCell ref="C94:F94"/>
    <mergeCell ref="G102:H102"/>
    <mergeCell ref="G93:H93"/>
    <mergeCell ref="C74:F74"/>
    <mergeCell ref="G74:H74"/>
    <mergeCell ref="C82:F82"/>
    <mergeCell ref="G82:H82"/>
    <mergeCell ref="C54:F54"/>
    <mergeCell ref="G54:H54"/>
    <mergeCell ref="C62:F62"/>
    <mergeCell ref="G62:H62"/>
    <mergeCell ref="C134:F134"/>
    <mergeCell ref="G134:H134"/>
    <mergeCell ref="C112:F112"/>
    <mergeCell ref="G112:H112"/>
    <mergeCell ref="C114:F114"/>
    <mergeCell ref="G114:H114"/>
    <mergeCell ref="C122:F122"/>
    <mergeCell ref="G122:H122"/>
    <mergeCell ref="C113:F113"/>
    <mergeCell ref="G113:H113"/>
    <mergeCell ref="C133:F133"/>
    <mergeCell ref="G133:H133"/>
    <mergeCell ref="C103:F103"/>
    <mergeCell ref="G103:H103"/>
    <mergeCell ref="G94:H94"/>
    <mergeCell ref="C83:F83"/>
    <mergeCell ref="G83:H83"/>
    <mergeCell ref="C102:F102"/>
    <mergeCell ref="C84:F84"/>
    <mergeCell ref="G84:H84"/>
    <mergeCell ref="G92:H92"/>
    <mergeCell ref="C124:F124"/>
    <mergeCell ref="G124:H124"/>
    <mergeCell ref="C132:F132"/>
    <mergeCell ref="G132:H132"/>
    <mergeCell ref="C43:F43"/>
    <mergeCell ref="C123:F123"/>
    <mergeCell ref="G123:H123"/>
    <mergeCell ref="C53:F53"/>
    <mergeCell ref="G53:H53"/>
    <mergeCell ref="C73:F73"/>
    <mergeCell ref="G73:H73"/>
    <mergeCell ref="C93:F93"/>
    <mergeCell ref="C104:F104"/>
    <mergeCell ref="G104:H104"/>
    <mergeCell ref="C92:F92"/>
    <mergeCell ref="G43:H43"/>
  </mergeCells>
  <dataValidations disablePrompts="1" count="1">
    <dataValidation type="list" allowBlank="1" showInputMessage="1" showErrorMessage="1" sqref="G124:H125 G14:H14 G24:H24 G34:H35 G44:H44 G54:H54 G64:H65 G74:H74 G84:H84 G94:H95 G104:H104 G114:H114 G134:H134">
      <formula1>$A$7:$A$11</formula1>
    </dataValidation>
  </dataValidations>
  <pageMargins left="0.78740157480314965" right="0.70866141732283472" top="0.84562499999999996" bottom="0.78740157480314965" header="0.43307086614173229" footer="0.31496062992125984"/>
  <pageSetup paperSize="9" fitToHeight="0" orientation="landscape" r:id="rId1"/>
  <headerFooter>
    <oddHeader>&amp;L&amp;"-,Fett"FINANCIAL PLAN&amp;C&amp;8Version 2013&amp;R&amp;"-,Fett"&amp;A</oddHeader>
    <oddFooter>&amp;L&amp;8Stefan Pfaeffli / Alex Loetscher &amp;R1</oddFooter>
  </headerFooter>
  <rowBreaks count="4" manualBreakCount="4">
    <brk id="35" max="16383" man="1"/>
    <brk id="65" max="16383" man="1"/>
    <brk id="95" max="16383" man="1"/>
    <brk id="12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14999847407452621"/>
  </sheetPr>
  <dimension ref="A1:M37"/>
  <sheetViews>
    <sheetView showGridLines="0" zoomScaleNormal="100" workbookViewId="0">
      <selection activeCell="A9" sqref="A9"/>
    </sheetView>
  </sheetViews>
  <sheetFormatPr baseColWidth="10" defaultColWidth="9.140625" defaultRowHeight="12.75" x14ac:dyDescent="0.2"/>
  <cols>
    <col min="1" max="1" width="27" style="5" customWidth="1"/>
    <col min="2" max="2" width="12" style="5" customWidth="1"/>
    <col min="3" max="3" width="12" style="6" customWidth="1"/>
    <col min="4" max="7" width="6.140625" style="7" customWidth="1"/>
    <col min="8" max="8" width="6.140625" style="8" customWidth="1"/>
    <col min="9" max="10" width="6.140625" style="7" customWidth="1"/>
    <col min="11" max="13" width="12" style="6" customWidth="1"/>
    <col min="14" max="14" width="6.140625" style="5" customWidth="1"/>
    <col min="15" max="16384" width="9.140625" style="5"/>
  </cols>
  <sheetData>
    <row r="1" spans="1:13" s="114" customFormat="1" x14ac:dyDescent="0.2">
      <c r="A1" s="643" t="str">
        <f>'(G1) Translator'!A323</f>
        <v xml:space="preserve">E verdhë = plotësohet nga Departamenti i Financës 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5"/>
    </row>
    <row r="2" spans="1:13" s="273" customFormat="1" x14ac:dyDescent="0.2">
      <c r="C2" s="6"/>
      <c r="D2" s="7"/>
      <c r="E2" s="7"/>
      <c r="F2" s="7"/>
      <c r="G2" s="7"/>
      <c r="H2" s="8"/>
      <c r="I2" s="7"/>
      <c r="J2" s="7"/>
      <c r="K2" s="6"/>
      <c r="L2" s="6"/>
      <c r="M2" s="6"/>
    </row>
    <row r="3" spans="1:13" ht="21" x14ac:dyDescent="0.35">
      <c r="A3" s="769" t="str">
        <f>'(G1) Translator'!A20</f>
        <v xml:space="preserve">(E3) PARASHIKIMI I TË ARDHURAVE NGA GJOBAT 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1"/>
    </row>
    <row r="4" spans="1:13" s="1" customFormat="1" x14ac:dyDescent="0.2">
      <c r="A4" s="191"/>
      <c r="F4" s="191"/>
    </row>
    <row r="5" spans="1:13" s="35" customFormat="1" ht="75" customHeight="1" x14ac:dyDescent="0.2">
      <c r="A5" s="204"/>
      <c r="B5" s="628">
        <f>'(A1) Kreu'!B39</f>
        <v>2011</v>
      </c>
      <c r="C5" s="628">
        <f>'(A1) Kreu'!B40</f>
        <v>2012</v>
      </c>
      <c r="D5" s="70" t="str">
        <f>'(G1) Translator'!A236</f>
        <v xml:space="preserve">Rritja e parashikuar në % </v>
      </c>
      <c r="E5" s="70" t="str">
        <f>'(G1) Translator'!A237</f>
        <v>Rritja e gjobave për njësi në %</v>
      </c>
      <c r="F5" s="808"/>
      <c r="G5" s="809"/>
      <c r="H5" s="809"/>
      <c r="I5" s="809"/>
      <c r="J5" s="810"/>
      <c r="K5" s="629">
        <f>'(A1) Kreu'!B41</f>
        <v>2013</v>
      </c>
      <c r="L5" s="629">
        <f>'(A1) Kreu'!B42</f>
        <v>2014</v>
      </c>
      <c r="M5" s="629">
        <f>'(A1) Kreu'!B43</f>
        <v>2015</v>
      </c>
    </row>
    <row r="6" spans="1:13" s="12" customFormat="1" x14ac:dyDescent="0.2">
      <c r="A6" s="34">
        <f>'(C2) Të ardhurat Viti kaluar'!B40</f>
        <v>0</v>
      </c>
      <c r="B6" s="101">
        <f>'(C2) Të ardhurat Viti kaluar'!C40</f>
        <v>0</v>
      </c>
      <c r="C6" s="101">
        <f>'(C2) Të ardhurat Viti kaluar'!D40</f>
        <v>0</v>
      </c>
      <c r="D6" s="26"/>
      <c r="E6" s="26"/>
      <c r="F6" s="26"/>
      <c r="G6" s="26"/>
      <c r="H6" s="26"/>
      <c r="I6" s="26"/>
      <c r="J6" s="26"/>
      <c r="K6" s="105">
        <f>IF(G14="t+0",G12*(1+SUM(D8:E8)),K7)</f>
        <v>0</v>
      </c>
      <c r="L6" s="97">
        <f>IF(K6=0,B13,K6+K6*B9)</f>
        <v>0</v>
      </c>
      <c r="M6" s="97">
        <f>IF(L6=0,B14,L6+L6*B10)</f>
        <v>0</v>
      </c>
    </row>
    <row r="7" spans="1:13" s="12" customFormat="1" x14ac:dyDescent="0.2">
      <c r="A7" s="206" t="s">
        <v>522</v>
      </c>
      <c r="B7" s="92">
        <f>SUM(D7:E7)</f>
        <v>0</v>
      </c>
      <c r="C7" s="80" t="str">
        <f>'(G1) Translator'!A$204</f>
        <v>Buxheti aktual</v>
      </c>
      <c r="D7" s="75"/>
      <c r="E7" s="75"/>
      <c r="J7" s="86"/>
      <c r="K7" s="85">
        <f>IF(B6=0,B12,B6+(B6*B7)+(B6+(B6*B7))*B8)</f>
        <v>0</v>
      </c>
      <c r="L7" s="99"/>
      <c r="M7" s="100"/>
    </row>
    <row r="8" spans="1:13" s="12" customFormat="1" ht="14.25" x14ac:dyDescent="0.25">
      <c r="A8" s="206" t="s">
        <v>3</v>
      </c>
      <c r="B8" s="92">
        <f>SUM(D8:E8)</f>
        <v>0</v>
      </c>
      <c r="C8" s="77" t="s">
        <v>38</v>
      </c>
      <c r="D8" s="75"/>
      <c r="E8" s="75"/>
      <c r="J8" s="86"/>
      <c r="K8" s="95" t="b">
        <f>OR(G14&lt;&gt;"t+1")</f>
        <v>1</v>
      </c>
      <c r="L8" s="85" t="b">
        <f>OR(SUM(D7:J8)=0)</f>
        <v>1</v>
      </c>
      <c r="M8" s="96" t="b">
        <f>OR(K8=TRUE,L8=TRUE)</f>
        <v>1</v>
      </c>
    </row>
    <row r="9" spans="1:13" s="12" customFormat="1" ht="14.25" x14ac:dyDescent="0.25">
      <c r="A9" s="206" t="s">
        <v>4</v>
      </c>
      <c r="B9" s="92">
        <f>SUM(D9:E9)</f>
        <v>0</v>
      </c>
      <c r="C9" s="77" t="s">
        <v>39</v>
      </c>
      <c r="D9" s="75"/>
      <c r="E9" s="75"/>
      <c r="J9" s="86"/>
      <c r="K9" s="95" t="b">
        <f>OR(G14&lt;&gt;"t+2")</f>
        <v>1</v>
      </c>
      <c r="L9" s="85" t="b">
        <f>OR(SUM(D7:J9)=0)</f>
        <v>1</v>
      </c>
      <c r="M9" s="96" t="b">
        <f>OR(K9=TRUE,L9=TRUE)</f>
        <v>1</v>
      </c>
    </row>
    <row r="10" spans="1:13" s="12" customFormat="1" ht="14.25" x14ac:dyDescent="0.25">
      <c r="A10" s="206" t="s">
        <v>5</v>
      </c>
      <c r="B10" s="92">
        <f>SUM(D10:E10)</f>
        <v>0</v>
      </c>
      <c r="C10" s="77" t="s">
        <v>40</v>
      </c>
      <c r="D10" s="75"/>
      <c r="E10" s="75"/>
      <c r="J10" s="86"/>
      <c r="K10" s="95" t="b">
        <f>OR(G14&lt;&gt;"t+3")</f>
        <v>1</v>
      </c>
      <c r="L10" s="85" t="b">
        <f>OR(SUM(D7:J10)=0)</f>
        <v>1</v>
      </c>
      <c r="M10" s="96" t="b">
        <f>OR(K10=TRUE,L10=TRUE)</f>
        <v>1</v>
      </c>
    </row>
    <row r="11" spans="1:13" s="12" customFormat="1" x14ac:dyDescent="0.2">
      <c r="A11" s="208"/>
      <c r="B11" s="93"/>
      <c r="C11" s="76"/>
      <c r="D11" s="82"/>
      <c r="E11" s="82"/>
      <c r="F11" s="82"/>
      <c r="G11" s="82"/>
      <c r="H11" s="83"/>
      <c r="I11" s="82"/>
      <c r="J11" s="85"/>
      <c r="K11" s="95"/>
      <c r="L11" s="85"/>
      <c r="M11" s="102" t="b">
        <f>IF(OR(B6=0,OR(G14="")),TRUE,FALSE)</f>
        <v>1</v>
      </c>
    </row>
    <row r="12" spans="1:13" s="12" customFormat="1" x14ac:dyDescent="0.2">
      <c r="A12" s="208"/>
      <c r="B12" s="91">
        <f>IF(G14="T+1",G12,0)</f>
        <v>0</v>
      </c>
      <c r="C12" s="801" t="str">
        <f>'(G1) Translator'!A$238</f>
        <v xml:space="preserve">Vlera bazë e gjobës së re </v>
      </c>
      <c r="D12" s="801"/>
      <c r="E12" s="801"/>
      <c r="F12" s="801"/>
      <c r="G12" s="802"/>
      <c r="H12" s="802"/>
      <c r="I12" s="82"/>
      <c r="J12" s="85"/>
      <c r="K12" s="95"/>
      <c r="L12" s="85"/>
      <c r="M12" s="96" t="b">
        <f>AND(M8=TRUE,M9=TRUE,M10=TRUE,M11=TRUE)</f>
        <v>1</v>
      </c>
    </row>
    <row r="13" spans="1:13" s="12" customFormat="1" ht="12.75" hidden="1" customHeight="1" x14ac:dyDescent="0.2">
      <c r="A13" s="208"/>
      <c r="B13" s="91">
        <f>IF(G14="T+2",G12,0)</f>
        <v>0</v>
      </c>
      <c r="C13" s="801" t="s">
        <v>42</v>
      </c>
      <c r="D13" s="801"/>
      <c r="E13" s="801"/>
      <c r="F13" s="801"/>
      <c r="G13" s="804"/>
      <c r="H13" s="805"/>
      <c r="I13" s="82"/>
      <c r="J13" s="85"/>
      <c r="K13" s="85"/>
      <c r="L13" s="85"/>
      <c r="M13" s="96"/>
    </row>
    <row r="14" spans="1:13" s="12" customFormat="1" x14ac:dyDescent="0.2">
      <c r="A14" s="209"/>
      <c r="B14" s="94">
        <f>IF(G14="T+3",G12,0)</f>
        <v>0</v>
      </c>
      <c r="C14" s="801" t="str">
        <f>'(G1) Translator'!A$240</f>
        <v>Futja e gjobës</v>
      </c>
      <c r="D14" s="801"/>
      <c r="E14" s="801"/>
      <c r="F14" s="801"/>
      <c r="G14" s="803"/>
      <c r="H14" s="803"/>
      <c r="I14" s="84"/>
      <c r="J14" s="81" t="str">
        <f>IF(M12=FALSE,"INCORRECT ENTRY!","OK!")</f>
        <v>OK!</v>
      </c>
      <c r="K14" s="40"/>
      <c r="L14" s="78"/>
      <c r="M14" s="79"/>
    </row>
    <row r="15" spans="1:13" s="12" customFormat="1" x14ac:dyDescent="0.2">
      <c r="A15" s="210"/>
      <c r="B15" s="11"/>
      <c r="C15" s="11"/>
      <c r="D15" s="23"/>
      <c r="E15" s="23"/>
      <c r="F15" s="23"/>
      <c r="G15" s="23"/>
      <c r="H15" s="25"/>
      <c r="I15" s="23"/>
      <c r="J15" s="23"/>
      <c r="K15" s="11"/>
      <c r="L15" s="11"/>
      <c r="M15" s="11"/>
    </row>
    <row r="16" spans="1:13" s="12" customFormat="1" x14ac:dyDescent="0.2">
      <c r="A16" s="275">
        <f>'(C2) Të ardhurat Viti kaluar'!B41</f>
        <v>0</v>
      </c>
      <c r="B16" s="101">
        <f>'(C2) Të ardhurat Viti kaluar'!C41</f>
        <v>0</v>
      </c>
      <c r="C16" s="101">
        <f>'(C2) Të ardhurat Viti kaluar'!D41</f>
        <v>0</v>
      </c>
      <c r="D16" s="26"/>
      <c r="E16" s="26"/>
      <c r="F16" s="26"/>
      <c r="G16" s="26"/>
      <c r="H16" s="26"/>
      <c r="I16" s="26"/>
      <c r="J16" s="26"/>
      <c r="K16" s="105">
        <f>IF(G24="t+0",G22*(1+SUM(D18:E18)),K17)</f>
        <v>0</v>
      </c>
      <c r="L16" s="97">
        <f>IF(K16=0,B23,K16+K16*B19)</f>
        <v>0</v>
      </c>
      <c r="M16" s="97">
        <f>IF(L16=0,B24,L16+L16*B20)</f>
        <v>0</v>
      </c>
    </row>
    <row r="17" spans="1:13" s="12" customFormat="1" x14ac:dyDescent="0.2">
      <c r="A17" s="211"/>
      <c r="B17" s="92">
        <f>SUM(D17:E17)</f>
        <v>0</v>
      </c>
      <c r="C17" s="80" t="str">
        <f>'(G1) Translator'!A$204</f>
        <v>Buxheti aktual</v>
      </c>
      <c r="D17" s="75"/>
      <c r="E17" s="75"/>
      <c r="J17" s="86"/>
      <c r="K17" s="85">
        <f>IF(B16=0,B22,B16+(B16*B17)+(B16+(B16*B17))*B18)</f>
        <v>0</v>
      </c>
      <c r="L17" s="99"/>
      <c r="M17" s="100"/>
    </row>
    <row r="18" spans="1:13" s="12" customFormat="1" ht="14.25" x14ac:dyDescent="0.25">
      <c r="A18" s="206" t="s">
        <v>3</v>
      </c>
      <c r="B18" s="92">
        <f>SUM(D18:E18)</f>
        <v>0</v>
      </c>
      <c r="C18" s="77" t="s">
        <v>38</v>
      </c>
      <c r="D18" s="75"/>
      <c r="E18" s="75"/>
      <c r="J18" s="86"/>
      <c r="K18" s="95" t="b">
        <f>OR(G24&lt;&gt;"t+1")</f>
        <v>1</v>
      </c>
      <c r="L18" s="85" t="b">
        <f>OR(SUM(D17:J18)=0)</f>
        <v>1</v>
      </c>
      <c r="M18" s="96" t="b">
        <f>OR(K18=TRUE,L18=TRUE)</f>
        <v>1</v>
      </c>
    </row>
    <row r="19" spans="1:13" s="12" customFormat="1" ht="14.25" x14ac:dyDescent="0.25">
      <c r="A19" s="206" t="s">
        <v>4</v>
      </c>
      <c r="B19" s="92">
        <f>SUM(D19:E19)</f>
        <v>0</v>
      </c>
      <c r="C19" s="77" t="s">
        <v>39</v>
      </c>
      <c r="D19" s="75"/>
      <c r="E19" s="75"/>
      <c r="J19" s="86"/>
      <c r="K19" s="95" t="b">
        <f>OR(G24&lt;&gt;"t+2")</f>
        <v>1</v>
      </c>
      <c r="L19" s="85" t="b">
        <f>OR(SUM(D17:J19)=0)</f>
        <v>1</v>
      </c>
      <c r="M19" s="96" t="b">
        <f>OR(K19=TRUE,L19=TRUE)</f>
        <v>1</v>
      </c>
    </row>
    <row r="20" spans="1:13" s="12" customFormat="1" ht="14.25" x14ac:dyDescent="0.25">
      <c r="A20" s="206" t="s">
        <v>5</v>
      </c>
      <c r="B20" s="92">
        <f>SUM(D20:E20)</f>
        <v>0</v>
      </c>
      <c r="C20" s="77" t="s">
        <v>40</v>
      </c>
      <c r="D20" s="75"/>
      <c r="E20" s="75"/>
      <c r="J20" s="86"/>
      <c r="K20" s="95" t="b">
        <f>OR(G24&lt;&gt;"t+3")</f>
        <v>1</v>
      </c>
      <c r="L20" s="85" t="b">
        <f>OR(SUM(D17:J20)=0)</f>
        <v>1</v>
      </c>
      <c r="M20" s="96" t="b">
        <f>OR(K20=TRUE,L20=TRUE)</f>
        <v>1</v>
      </c>
    </row>
    <row r="21" spans="1:13" s="12" customFormat="1" x14ac:dyDescent="0.2">
      <c r="A21" s="208"/>
      <c r="B21" s="93"/>
      <c r="C21" s="76"/>
      <c r="D21" s="82"/>
      <c r="E21" s="82"/>
      <c r="F21" s="82"/>
      <c r="G21" s="82"/>
      <c r="H21" s="83"/>
      <c r="I21" s="82"/>
      <c r="J21" s="85"/>
      <c r="K21" s="95"/>
      <c r="L21" s="85"/>
      <c r="M21" s="102" t="b">
        <f>IF(OR(B16=0,OR(G24="")),TRUE,FALSE)</f>
        <v>1</v>
      </c>
    </row>
    <row r="22" spans="1:13" s="12" customFormat="1" x14ac:dyDescent="0.2">
      <c r="A22" s="208"/>
      <c r="B22" s="91">
        <f>IF(G24="T+1",G22,0)</f>
        <v>0</v>
      </c>
      <c r="C22" s="801" t="str">
        <f>'(G1) Translator'!A$238</f>
        <v xml:space="preserve">Vlera bazë e gjobës së re </v>
      </c>
      <c r="D22" s="801"/>
      <c r="E22" s="801"/>
      <c r="F22" s="801"/>
      <c r="G22" s="802"/>
      <c r="H22" s="802"/>
      <c r="I22" s="82"/>
      <c r="J22" s="85"/>
      <c r="K22" s="95"/>
      <c r="L22" s="85"/>
      <c r="M22" s="96" t="b">
        <f>AND(M18=TRUE,M19=TRUE,M20=TRUE,M21=TRUE)</f>
        <v>1</v>
      </c>
    </row>
    <row r="23" spans="1:13" s="12" customFormat="1" ht="12.75" hidden="1" customHeight="1" x14ac:dyDescent="0.2">
      <c r="A23" s="208"/>
      <c r="B23" s="91">
        <f>IF(G24="T+2",G22,0)</f>
        <v>0</v>
      </c>
      <c r="C23" s="801" t="s">
        <v>42</v>
      </c>
      <c r="D23" s="801"/>
      <c r="E23" s="801"/>
      <c r="F23" s="801"/>
      <c r="G23" s="804"/>
      <c r="H23" s="805"/>
      <c r="I23" s="82"/>
      <c r="J23" s="85"/>
      <c r="K23" s="85"/>
      <c r="L23" s="85"/>
      <c r="M23" s="96"/>
    </row>
    <row r="24" spans="1:13" s="12" customFormat="1" x14ac:dyDescent="0.2">
      <c r="A24" s="209"/>
      <c r="B24" s="94">
        <f>IF(G24="T+3",G22,0)</f>
        <v>0</v>
      </c>
      <c r="C24" s="801" t="str">
        <f>'(G1) Translator'!A$240</f>
        <v>Futja e gjobës</v>
      </c>
      <c r="D24" s="801"/>
      <c r="E24" s="801"/>
      <c r="F24" s="801"/>
      <c r="G24" s="803" t="s">
        <v>522</v>
      </c>
      <c r="H24" s="803"/>
      <c r="I24" s="84"/>
      <c r="J24" s="81" t="str">
        <f>IF(M22=FALSE,"INCORRECT ENTRY!","OK!")</f>
        <v>OK!</v>
      </c>
      <c r="K24" s="40"/>
      <c r="L24" s="78"/>
      <c r="M24" s="79"/>
    </row>
    <row r="25" spans="1:13" s="12" customFormat="1" x14ac:dyDescent="0.2">
      <c r="A25" s="210"/>
      <c r="B25" s="11"/>
      <c r="C25" s="11"/>
      <c r="D25" s="23"/>
      <c r="E25" s="23"/>
      <c r="F25" s="23"/>
      <c r="G25" s="23"/>
      <c r="H25" s="25"/>
      <c r="I25" s="23"/>
      <c r="J25" s="23"/>
      <c r="K25" s="11"/>
      <c r="L25" s="11"/>
      <c r="M25" s="11"/>
    </row>
    <row r="26" spans="1:13" s="12" customFormat="1" x14ac:dyDescent="0.2">
      <c r="A26" s="275">
        <f>'(C2) Të ardhurat Viti kaluar'!B42</f>
        <v>0</v>
      </c>
      <c r="B26" s="101">
        <f>'(C2) Të ardhurat Viti kaluar'!C42</f>
        <v>0</v>
      </c>
      <c r="C26" s="101">
        <f>'(C2) Të ardhurat Viti kaluar'!D42</f>
        <v>0</v>
      </c>
      <c r="D26" s="26"/>
      <c r="E26" s="26"/>
      <c r="F26" s="26"/>
      <c r="G26" s="26"/>
      <c r="H26" s="26"/>
      <c r="I26" s="26"/>
      <c r="J26" s="26"/>
      <c r="K26" s="105">
        <f>IF(G34="t+0",G32*(1+SUM(D28:E28)),K27)</f>
        <v>0</v>
      </c>
      <c r="L26" s="97">
        <f>IF(K26=0,B33,K26+K26*B29)</f>
        <v>0</v>
      </c>
      <c r="M26" s="97">
        <f>IF(L26=0,B34,L26+L26*B30)</f>
        <v>0</v>
      </c>
    </row>
    <row r="27" spans="1:13" s="12" customFormat="1" x14ac:dyDescent="0.2">
      <c r="A27" s="211"/>
      <c r="B27" s="92">
        <f>SUM(D27:E27)</f>
        <v>0</v>
      </c>
      <c r="C27" s="80" t="str">
        <f>'(G1) Translator'!A$204</f>
        <v>Buxheti aktual</v>
      </c>
      <c r="D27" s="75"/>
      <c r="E27" s="75"/>
      <c r="J27" s="86"/>
      <c r="K27" s="85">
        <f>IF(B26=0,B32,B26+(B26*B27)+(B26+(B26*B27))*B28)</f>
        <v>0</v>
      </c>
      <c r="L27" s="99"/>
      <c r="M27" s="100"/>
    </row>
    <row r="28" spans="1:13" s="12" customFormat="1" ht="14.25" x14ac:dyDescent="0.25">
      <c r="A28" s="206" t="s">
        <v>3</v>
      </c>
      <c r="B28" s="92">
        <f>SUM(D28:E28)</f>
        <v>0</v>
      </c>
      <c r="C28" s="77" t="s">
        <v>38</v>
      </c>
      <c r="D28" s="75"/>
      <c r="E28" s="75"/>
      <c r="J28" s="86"/>
      <c r="K28" s="95" t="b">
        <f>OR(G34&lt;&gt;"t+1")</f>
        <v>1</v>
      </c>
      <c r="L28" s="85" t="b">
        <f>OR(SUM(D27:J28)=0)</f>
        <v>1</v>
      </c>
      <c r="M28" s="96" t="b">
        <f>OR(K28=TRUE,L28=TRUE)</f>
        <v>1</v>
      </c>
    </row>
    <row r="29" spans="1:13" s="12" customFormat="1" ht="14.25" x14ac:dyDescent="0.25">
      <c r="A29" s="269" t="s">
        <v>4</v>
      </c>
      <c r="B29" s="92">
        <f>SUM(D29:E29)</f>
        <v>0</v>
      </c>
      <c r="C29" s="77" t="s">
        <v>39</v>
      </c>
      <c r="D29" s="75"/>
      <c r="E29" s="75"/>
      <c r="J29" s="86"/>
      <c r="K29" s="95" t="b">
        <f>OR(G34&lt;&gt;"t+2")</f>
        <v>0</v>
      </c>
      <c r="L29" s="85" t="b">
        <f>OR(SUM(D27:J29)=0)</f>
        <v>1</v>
      </c>
      <c r="M29" s="96" t="b">
        <f>OR(K29=TRUE,L29=TRUE)</f>
        <v>1</v>
      </c>
    </row>
    <row r="30" spans="1:13" s="12" customFormat="1" ht="14.25" x14ac:dyDescent="0.25">
      <c r="A30" s="269" t="s">
        <v>5</v>
      </c>
      <c r="B30" s="92">
        <f>SUM(D30:E30)</f>
        <v>0</v>
      </c>
      <c r="C30" s="77" t="s">
        <v>40</v>
      </c>
      <c r="D30" s="75"/>
      <c r="E30" s="75"/>
      <c r="J30" s="86"/>
      <c r="K30" s="95" t="b">
        <f>OR(G34&lt;&gt;"t+3")</f>
        <v>1</v>
      </c>
      <c r="L30" s="85" t="b">
        <f>OR(SUM(D27:J30)=0)</f>
        <v>1</v>
      </c>
      <c r="M30" s="96" t="b">
        <f>OR(K30=TRUE,L30=TRUE)</f>
        <v>1</v>
      </c>
    </row>
    <row r="31" spans="1:13" s="12" customFormat="1" x14ac:dyDescent="0.2">
      <c r="A31" s="21"/>
      <c r="B31" s="93"/>
      <c r="C31" s="76"/>
      <c r="D31" s="82"/>
      <c r="E31" s="82"/>
      <c r="F31" s="82"/>
      <c r="G31" s="82"/>
      <c r="H31" s="83"/>
      <c r="I31" s="82"/>
      <c r="J31" s="85"/>
      <c r="K31" s="95"/>
      <c r="L31" s="85"/>
      <c r="M31" s="102" t="b">
        <f>IF(OR(B26=0,OR(G34="")),TRUE,FALSE)</f>
        <v>1</v>
      </c>
    </row>
    <row r="32" spans="1:13" s="12" customFormat="1" x14ac:dyDescent="0.2">
      <c r="A32" s="21"/>
      <c r="B32" s="91">
        <f>IF(G34="T+1",G32,0)</f>
        <v>0</v>
      </c>
      <c r="C32" s="801" t="str">
        <f>'(G1) Translator'!A$238</f>
        <v xml:space="preserve">Vlera bazë e gjobës së re </v>
      </c>
      <c r="D32" s="801"/>
      <c r="E32" s="801"/>
      <c r="F32" s="801"/>
      <c r="G32" s="802"/>
      <c r="H32" s="802"/>
      <c r="I32" s="82"/>
      <c r="J32" s="85"/>
      <c r="K32" s="95"/>
      <c r="L32" s="85"/>
      <c r="M32" s="96" t="b">
        <f>AND(M28=TRUE,M29=TRUE,M30=TRUE,M31=TRUE)</f>
        <v>1</v>
      </c>
    </row>
    <row r="33" spans="1:13" s="12" customFormat="1" ht="12.75" hidden="1" customHeight="1" x14ac:dyDescent="0.2">
      <c r="A33" s="21"/>
      <c r="B33" s="91">
        <f>IF(G34="T+2",G32,0)</f>
        <v>0</v>
      </c>
      <c r="C33" s="801" t="s">
        <v>42</v>
      </c>
      <c r="D33" s="801"/>
      <c r="E33" s="801"/>
      <c r="F33" s="801"/>
      <c r="G33" s="804"/>
      <c r="H33" s="805"/>
      <c r="I33" s="82"/>
      <c r="J33" s="85"/>
      <c r="K33" s="85"/>
      <c r="L33" s="85"/>
      <c r="M33" s="96"/>
    </row>
    <row r="34" spans="1:13" s="12" customFormat="1" x14ac:dyDescent="0.2">
      <c r="A34" s="22"/>
      <c r="B34" s="94">
        <f>IF(G34="T+3",G32,0)</f>
        <v>0</v>
      </c>
      <c r="C34" s="801" t="str">
        <f>'(G1) Translator'!A$240</f>
        <v>Futja e gjobës</v>
      </c>
      <c r="D34" s="801"/>
      <c r="E34" s="801"/>
      <c r="F34" s="801"/>
      <c r="G34" s="803" t="s">
        <v>4</v>
      </c>
      <c r="H34" s="803"/>
      <c r="I34" s="84"/>
      <c r="J34" s="81" t="str">
        <f>IF(M32=FALSE,"INCORRECT ENTRY!","OK!")</f>
        <v>OK!</v>
      </c>
      <c r="K34" s="40"/>
      <c r="L34" s="78"/>
      <c r="M34" s="79"/>
    </row>
    <row r="35" spans="1:13" s="12" customFormat="1" x14ac:dyDescent="0.2">
      <c r="A35" s="24"/>
      <c r="B35" s="24"/>
      <c r="C35" s="11"/>
      <c r="D35" s="23"/>
      <c r="E35" s="23"/>
      <c r="F35" s="23"/>
      <c r="G35" s="23"/>
      <c r="H35" s="25"/>
      <c r="I35" s="23"/>
      <c r="J35" s="23"/>
      <c r="K35" s="11"/>
      <c r="L35" s="11"/>
      <c r="M35" s="11"/>
    </row>
    <row r="36" spans="1:13" s="12" customFormat="1" x14ac:dyDescent="0.2">
      <c r="A36" s="221" t="str">
        <f>'(G1) Translator'!A235</f>
        <v>Gjithsej gjobat</v>
      </c>
      <c r="B36" s="49">
        <f>B6+B16+B26</f>
        <v>0</v>
      </c>
      <c r="C36" s="49">
        <f>C6+C16+C26</f>
        <v>0</v>
      </c>
      <c r="D36" s="47"/>
      <c r="E36" s="47"/>
      <c r="F36" s="47"/>
      <c r="G36" s="47"/>
      <c r="H36" s="48"/>
      <c r="I36" s="47"/>
      <c r="J36" s="47"/>
      <c r="K36" s="49">
        <f>K6+K16+K26</f>
        <v>0</v>
      </c>
      <c r="L36" s="49">
        <f>L6+L16+L26</f>
        <v>0</v>
      </c>
      <c r="M36" s="49">
        <f>M6+M16+M26</f>
        <v>0</v>
      </c>
    </row>
    <row r="37" spans="1:13" x14ac:dyDescent="0.2">
      <c r="A37" s="24"/>
      <c r="B37" s="11"/>
      <c r="C37" s="71"/>
      <c r="D37" s="23"/>
      <c r="E37" s="23"/>
      <c r="F37" s="23"/>
      <c r="G37" s="23"/>
      <c r="H37" s="25"/>
      <c r="I37" s="23"/>
      <c r="J37" s="23"/>
      <c r="K37" s="11"/>
      <c r="L37" s="11"/>
      <c r="M37" s="11"/>
    </row>
  </sheetData>
  <sheetProtection password="C771" sheet="1" objects="1" scenarios="1" selectLockedCells="1"/>
  <dataConsolidate/>
  <mergeCells count="20">
    <mergeCell ref="A3:M3"/>
    <mergeCell ref="C12:F12"/>
    <mergeCell ref="G12:H12"/>
    <mergeCell ref="F5:J5"/>
    <mergeCell ref="C14:F14"/>
    <mergeCell ref="G14:H14"/>
    <mergeCell ref="C34:F34"/>
    <mergeCell ref="G34:H34"/>
    <mergeCell ref="C13:F13"/>
    <mergeCell ref="G13:H13"/>
    <mergeCell ref="C23:F23"/>
    <mergeCell ref="G23:H23"/>
    <mergeCell ref="C33:F33"/>
    <mergeCell ref="G33:H33"/>
    <mergeCell ref="C32:F32"/>
    <mergeCell ref="G32:H32"/>
    <mergeCell ref="C22:F22"/>
    <mergeCell ref="G22:H22"/>
    <mergeCell ref="C24:F24"/>
    <mergeCell ref="G24:H24"/>
  </mergeCells>
  <dataValidations disablePrompts="1" count="1">
    <dataValidation type="list" allowBlank="1" showInputMessage="1" showErrorMessage="1" sqref="G14:H14 G24:H24 G34:H34">
      <formula1>$A$7:$A$11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Business&amp;R1</oddFooter>
  </headerFooter>
  <rowBreaks count="1" manualBreakCount="1">
    <brk id="3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tabColor theme="0" tint="-0.14999847407452621"/>
    <pageSetUpPr fitToPage="1"/>
  </sheetPr>
  <dimension ref="A1:N30"/>
  <sheetViews>
    <sheetView showGridLines="0" zoomScaleNormal="100" workbookViewId="0">
      <selection activeCell="A9" sqref="A9"/>
    </sheetView>
  </sheetViews>
  <sheetFormatPr baseColWidth="10" defaultColWidth="9.140625" defaultRowHeight="12.75" x14ac:dyDescent="0.2"/>
  <cols>
    <col min="1" max="1" width="24" style="5" customWidth="1"/>
    <col min="2" max="2" width="20.28515625" style="5" customWidth="1"/>
    <col min="3" max="3" width="10" style="5" customWidth="1"/>
    <col min="4" max="4" width="10" style="6" customWidth="1"/>
    <col min="5" max="8" width="4.28515625" style="7" customWidth="1"/>
    <col min="9" max="9" width="4.28515625" style="8" customWidth="1"/>
    <col min="10" max="11" width="4.28515625" style="7" customWidth="1"/>
    <col min="12" max="14" width="11.7109375" style="6" customWidth="1"/>
    <col min="15" max="15" width="6.140625" style="5" customWidth="1"/>
    <col min="16" max="16384" width="9.140625" style="5"/>
  </cols>
  <sheetData>
    <row r="1" spans="1:14" s="114" customFormat="1" x14ac:dyDescent="0.2">
      <c r="A1" s="640" t="str">
        <f>'(G1) Translator'!A323</f>
        <v xml:space="preserve">E verdhë = plotësohet nga Departamenti i Financës 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2"/>
    </row>
    <row r="2" spans="1:14" s="273" customFormat="1" x14ac:dyDescent="0.2">
      <c r="D2" s="6"/>
      <c r="E2" s="7"/>
      <c r="F2" s="7"/>
      <c r="G2" s="7"/>
      <c r="H2" s="7"/>
      <c r="I2" s="8"/>
      <c r="J2" s="7"/>
      <c r="K2" s="7"/>
      <c r="L2" s="6"/>
      <c r="M2" s="6"/>
      <c r="N2" s="6"/>
    </row>
    <row r="3" spans="1:14" s="24" customFormat="1" ht="21" x14ac:dyDescent="0.35">
      <c r="A3" s="769" t="str">
        <f>'(G1) Translator'!A21</f>
        <v>(E4) PARASHIKIMI I TË ARDHURAVE NGA ASETET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1"/>
    </row>
    <row r="4" spans="1:14" s="24" customFormat="1" ht="38.25" customHeight="1" x14ac:dyDescent="0.2">
      <c r="A4" s="816"/>
      <c r="B4" s="817"/>
      <c r="C4" s="628">
        <f>'(A1) Kreu'!B39</f>
        <v>2011</v>
      </c>
      <c r="D4" s="628">
        <f>'(A1) Kreu'!B40</f>
        <v>2012</v>
      </c>
      <c r="E4" s="808"/>
      <c r="F4" s="809"/>
      <c r="G4" s="809"/>
      <c r="H4" s="809"/>
      <c r="I4" s="809"/>
      <c r="J4" s="809"/>
      <c r="K4" s="810"/>
      <c r="L4" s="629">
        <f>'(A1) Kreu'!B41</f>
        <v>2013</v>
      </c>
      <c r="M4" s="629">
        <f>'(A1) Kreu'!B42</f>
        <v>2014</v>
      </c>
      <c r="N4" s="629">
        <f>'(A1) Kreu'!B43</f>
        <v>2015</v>
      </c>
    </row>
    <row r="5" spans="1:14" s="24" customFormat="1" x14ac:dyDescent="0.2">
      <c r="A5" s="185" t="str">
        <f>'(G1) Translator'!A241</f>
        <v>Shitja e ndërtesës</v>
      </c>
      <c r="B5" s="185">
        <f>'(C2) Të ardhurat Viti kaluar'!B45</f>
        <v>0</v>
      </c>
      <c r="C5" s="30">
        <f>'(C2) Të ardhurat Viti kaluar'!C45</f>
        <v>0</v>
      </c>
      <c r="D5" s="30">
        <f>'(C2) Të ardhurat Viti kaluar'!D45</f>
        <v>0</v>
      </c>
      <c r="E5" s="38"/>
      <c r="F5" s="38"/>
      <c r="G5" s="38"/>
      <c r="H5" s="37"/>
      <c r="I5" s="38"/>
      <c r="J5" s="37"/>
      <c r="K5" s="37"/>
      <c r="L5" s="103"/>
      <c r="M5" s="103"/>
      <c r="N5" s="103"/>
    </row>
    <row r="6" spans="1:14" s="24" customFormat="1" x14ac:dyDescent="0.2">
      <c r="A6" s="186"/>
      <c r="B6" s="11"/>
      <c r="C6" s="11"/>
      <c r="D6" s="11"/>
      <c r="E6" s="25"/>
      <c r="F6" s="25"/>
      <c r="G6" s="25"/>
      <c r="H6" s="23"/>
      <c r="I6" s="25"/>
      <c r="J6" s="23"/>
      <c r="K6" s="23"/>
      <c r="L6" s="11"/>
      <c r="M6" s="11"/>
      <c r="N6" s="11"/>
    </row>
    <row r="7" spans="1:14" s="24" customFormat="1" x14ac:dyDescent="0.2">
      <c r="A7" s="185" t="str">
        <f>'(G1) Translator'!A242</f>
        <v>Shitja e tokës</v>
      </c>
      <c r="B7" s="185">
        <f>'(C2) Të ardhurat Viti kaluar'!B46</f>
        <v>0</v>
      </c>
      <c r="C7" s="30">
        <f>'(C2) Të ardhurat Viti kaluar'!C46</f>
        <v>0</v>
      </c>
      <c r="D7" s="30">
        <f>'(C2) Të ardhurat Viti kaluar'!D46</f>
        <v>0</v>
      </c>
      <c r="E7" s="38"/>
      <c r="F7" s="38"/>
      <c r="G7" s="38"/>
      <c r="H7" s="37"/>
      <c r="I7" s="38"/>
      <c r="J7" s="37"/>
      <c r="K7" s="37"/>
      <c r="L7" s="103"/>
      <c r="M7" s="103"/>
      <c r="N7" s="103"/>
    </row>
    <row r="8" spans="1:14" s="24" customFormat="1" ht="15" x14ac:dyDescent="0.25">
      <c r="A8" s="186"/>
      <c r="B8" s="11"/>
      <c r="C8" s="11"/>
      <c r="D8" s="11"/>
      <c r="E8" s="25"/>
      <c r="F8" s="25"/>
      <c r="G8" s="25"/>
      <c r="H8" s="23"/>
      <c r="I8" s="25"/>
      <c r="J8" s="23"/>
      <c r="K8" s="23"/>
      <c r="L8" s="11"/>
      <c r="M8" s="11"/>
      <c r="N8"/>
    </row>
    <row r="9" spans="1:14" s="24" customFormat="1" x14ac:dyDescent="0.2">
      <c r="A9" s="185" t="str">
        <f>'(G1) Translator'!A243</f>
        <v>Shitja e pronave të tjera</v>
      </c>
      <c r="B9" s="185">
        <f>'(C2) Të ardhurat Viti kaluar'!B47</f>
        <v>0</v>
      </c>
      <c r="C9" s="30">
        <f>'(C2) Të ardhurat Viti kaluar'!C47</f>
        <v>0</v>
      </c>
      <c r="D9" s="30">
        <f>'(C2) Të ardhurat Viti kaluar'!D47</f>
        <v>0</v>
      </c>
      <c r="E9" s="38"/>
      <c r="F9" s="38"/>
      <c r="G9" s="38"/>
      <c r="H9" s="37"/>
      <c r="I9" s="38"/>
      <c r="J9" s="37"/>
      <c r="K9" s="37"/>
      <c r="L9" s="103"/>
      <c r="M9" s="103"/>
      <c r="N9" s="103"/>
    </row>
    <row r="10" spans="1:14" s="24" customFormat="1" x14ac:dyDescent="0.2">
      <c r="A10" s="186"/>
      <c r="B10" s="11"/>
      <c r="C10" s="11"/>
      <c r="D10" s="11"/>
      <c r="E10" s="25"/>
      <c r="F10" s="25"/>
      <c r="G10" s="25"/>
      <c r="H10" s="23"/>
      <c r="I10" s="25"/>
      <c r="J10" s="23"/>
      <c r="K10" s="23"/>
      <c r="L10" s="11"/>
      <c r="M10" s="11"/>
      <c r="N10" s="11"/>
    </row>
    <row r="11" spans="1:14" s="24" customFormat="1" x14ac:dyDescent="0.2">
      <c r="A11" s="185" t="str">
        <f>'(G1) Translator'!A244</f>
        <v>Qera e tokës</v>
      </c>
      <c r="B11" s="185">
        <f>'(C2) Të ardhurat Viti kaluar'!B48</f>
        <v>0</v>
      </c>
      <c r="C11" s="30">
        <f>'(C2) Të ardhurat Viti kaluar'!C48</f>
        <v>0</v>
      </c>
      <c r="D11" s="30">
        <f>'(C2) Të ardhurat Viti kaluar'!D48</f>
        <v>0</v>
      </c>
      <c r="E11" s="38"/>
      <c r="F11" s="38"/>
      <c r="G11" s="38"/>
      <c r="H11" s="37"/>
      <c r="I11" s="38"/>
      <c r="J11" s="37"/>
      <c r="K11" s="37"/>
      <c r="L11" s="103"/>
      <c r="M11" s="103"/>
      <c r="N11" s="103"/>
    </row>
    <row r="12" spans="1:14" s="24" customFormat="1" x14ac:dyDescent="0.2">
      <c r="A12" s="186"/>
      <c r="B12" s="11"/>
      <c r="C12" s="11"/>
      <c r="D12" s="11"/>
      <c r="E12" s="25"/>
      <c r="F12" s="25"/>
      <c r="G12" s="25"/>
      <c r="H12" s="23"/>
      <c r="I12" s="25"/>
      <c r="J12" s="23"/>
      <c r="K12" s="23"/>
      <c r="L12" s="11"/>
      <c r="M12" s="11"/>
      <c r="N12" s="11"/>
    </row>
    <row r="13" spans="1:14" s="24" customFormat="1" x14ac:dyDescent="0.2">
      <c r="A13" s="185" t="str">
        <f>'(G1) Translator'!A245</f>
        <v>Qera e ndërtesës</v>
      </c>
      <c r="B13" s="185">
        <f>'(C2) Të ardhurat Viti kaluar'!B49</f>
        <v>0</v>
      </c>
      <c r="C13" s="30">
        <f>'(C2) Të ardhurat Viti kaluar'!C49</f>
        <v>0</v>
      </c>
      <c r="D13" s="30">
        <f>'(C2) Të ardhurat Viti kaluar'!D49</f>
        <v>0</v>
      </c>
      <c r="E13" s="38"/>
      <c r="F13" s="38"/>
      <c r="G13" s="38"/>
      <c r="H13" s="37"/>
      <c r="I13" s="38"/>
      <c r="J13" s="37"/>
      <c r="K13" s="37"/>
      <c r="L13" s="103"/>
      <c r="M13" s="103"/>
      <c r="N13" s="103"/>
    </row>
    <row r="14" spans="1:14" s="24" customFormat="1" x14ac:dyDescent="0.2">
      <c r="D14" s="11"/>
      <c r="E14" s="23"/>
      <c r="F14" s="23"/>
      <c r="G14" s="23"/>
      <c r="H14" s="23"/>
      <c r="I14" s="25"/>
      <c r="J14" s="23"/>
      <c r="K14" s="23"/>
      <c r="L14" s="11"/>
      <c r="M14" s="11"/>
      <c r="N14" s="11"/>
    </row>
    <row r="15" spans="1:14" s="24" customFormat="1" x14ac:dyDescent="0.2">
      <c r="A15" s="221" t="str">
        <f>'(G1) Translator'!A246</f>
        <v>Gjithsej të ardhurat nga asetet</v>
      </c>
      <c r="B15" s="49"/>
      <c r="C15" s="49">
        <f>+SUM(C5:C13)</f>
        <v>0</v>
      </c>
      <c r="D15" s="49">
        <f>+SUM(D5:D13)</f>
        <v>0</v>
      </c>
      <c r="E15" s="47"/>
      <c r="F15" s="47"/>
      <c r="G15" s="47"/>
      <c r="H15" s="47"/>
      <c r="I15" s="48"/>
      <c r="J15" s="47"/>
      <c r="K15" s="47"/>
      <c r="L15" s="46">
        <f>+SUM(L5:L13)</f>
        <v>0</v>
      </c>
      <c r="M15" s="46">
        <f>+SUM(M5:M13)</f>
        <v>0</v>
      </c>
      <c r="N15" s="46">
        <f>+SUM(N5:N13)</f>
        <v>0</v>
      </c>
    </row>
    <row r="16" spans="1:14" s="24" customFormat="1" x14ac:dyDescent="0.2">
      <c r="B16" s="31"/>
      <c r="C16" s="11"/>
      <c r="D16" s="160"/>
      <c r="E16" s="23"/>
      <c r="F16" s="23"/>
      <c r="G16" s="23"/>
      <c r="H16" s="23"/>
      <c r="I16" s="25"/>
      <c r="J16" s="23"/>
      <c r="K16" s="23"/>
      <c r="L16" s="11"/>
      <c r="M16" s="11"/>
      <c r="N16" s="11"/>
    </row>
    <row r="17" spans="1:14" s="24" customFormat="1" ht="21" x14ac:dyDescent="0.35">
      <c r="A17" s="769" t="str">
        <f>'(G1) Translator'!A22</f>
        <v>(E4) PARASHIKIMI I TË ARDHURAVE NGA NDËRMARRJET</v>
      </c>
      <c r="B17" s="770"/>
      <c r="C17" s="770"/>
      <c r="D17" s="770"/>
      <c r="E17" s="770"/>
      <c r="F17" s="770"/>
      <c r="G17" s="770"/>
      <c r="H17" s="770"/>
      <c r="I17" s="770"/>
      <c r="J17" s="770"/>
      <c r="K17" s="770"/>
      <c r="L17" s="770"/>
      <c r="M17" s="770"/>
      <c r="N17" s="771"/>
    </row>
    <row r="18" spans="1:14" s="24" customFormat="1" ht="38.25" customHeight="1" x14ac:dyDescent="0.2">
      <c r="A18" s="816"/>
      <c r="B18" s="817"/>
      <c r="C18" s="628">
        <f>C4</f>
        <v>2011</v>
      </c>
      <c r="D18" s="628">
        <f>D4</f>
        <v>2012</v>
      </c>
      <c r="E18" s="808"/>
      <c r="F18" s="809"/>
      <c r="G18" s="809"/>
      <c r="H18" s="809"/>
      <c r="I18" s="809"/>
      <c r="J18" s="809"/>
      <c r="K18" s="810"/>
      <c r="L18" s="629">
        <f>L4</f>
        <v>2013</v>
      </c>
      <c r="M18" s="629">
        <f>M4</f>
        <v>2014</v>
      </c>
      <c r="N18" s="629">
        <f>N4</f>
        <v>2015</v>
      </c>
    </row>
    <row r="19" spans="1:14" s="24" customFormat="1" x14ac:dyDescent="0.2">
      <c r="A19" s="185" t="str">
        <f>'(G1) Translator'!A247</f>
        <v>Të ardhura nga ndërmarrja 1</v>
      </c>
      <c r="B19" s="185">
        <f>'(C2) Të ardhurat Viti kaluar'!B52</f>
        <v>0</v>
      </c>
      <c r="C19" s="30">
        <f>'(C2) Të ardhurat Viti kaluar'!C52</f>
        <v>0</v>
      </c>
      <c r="D19" s="30">
        <f>'(C2) Të ardhurat Viti kaluar'!D52</f>
        <v>0</v>
      </c>
      <c r="E19" s="38"/>
      <c r="F19" s="38"/>
      <c r="G19" s="38"/>
      <c r="H19" s="37"/>
      <c r="I19" s="38"/>
      <c r="J19" s="37"/>
      <c r="K19" s="37"/>
      <c r="L19" s="103"/>
      <c r="M19" s="103"/>
      <c r="N19" s="103"/>
    </row>
    <row r="20" spans="1:14" s="24" customFormat="1" x14ac:dyDescent="0.2">
      <c r="B20" s="11"/>
      <c r="C20" s="11"/>
      <c r="D20" s="11"/>
      <c r="E20" s="25"/>
      <c r="F20" s="25"/>
      <c r="G20" s="25"/>
      <c r="H20" s="23"/>
      <c r="I20" s="25"/>
      <c r="J20" s="23"/>
      <c r="K20" s="23"/>
      <c r="L20" s="11"/>
      <c r="M20" s="11"/>
      <c r="N20" s="11"/>
    </row>
    <row r="21" spans="1:14" s="24" customFormat="1" x14ac:dyDescent="0.2">
      <c r="A21" s="185" t="str">
        <f>'(G1) Translator'!A248</f>
        <v>Të ardhura nga ndërmarrja 2</v>
      </c>
      <c r="B21" s="185">
        <f>'(C2) Të ardhurat Viti kaluar'!B53</f>
        <v>0</v>
      </c>
      <c r="C21" s="30">
        <f>'(C2) Të ardhurat Viti kaluar'!C53</f>
        <v>0</v>
      </c>
      <c r="D21" s="30">
        <f>'(C2) Të ardhurat Viti kaluar'!D53</f>
        <v>0</v>
      </c>
      <c r="E21" s="38"/>
      <c r="F21" s="38"/>
      <c r="G21" s="38"/>
      <c r="H21" s="37"/>
      <c r="I21" s="38"/>
      <c r="J21" s="37"/>
      <c r="K21" s="37"/>
      <c r="L21" s="103"/>
      <c r="M21" s="103"/>
      <c r="N21" s="103"/>
    </row>
    <row r="22" spans="1:14" s="24" customFormat="1" ht="15" x14ac:dyDescent="0.25">
      <c r="B22" s="11"/>
      <c r="C22" s="11"/>
      <c r="D22" s="11"/>
      <c r="E22" s="25"/>
      <c r="F22" s="25"/>
      <c r="G22" s="25"/>
      <c r="H22" s="23"/>
      <c r="I22" s="25"/>
      <c r="J22" s="23"/>
      <c r="K22" s="23"/>
      <c r="L22" s="11"/>
      <c r="M22" s="11"/>
      <c r="N22"/>
    </row>
    <row r="23" spans="1:14" s="24" customFormat="1" x14ac:dyDescent="0.2">
      <c r="A23" s="185" t="str">
        <f>'(G1) Translator'!A249</f>
        <v>Të ardhura nga ndërmmarje të tjera</v>
      </c>
      <c r="B23" s="185"/>
      <c r="C23" s="30">
        <f>'(C2) Të ardhurat Viti kaluar'!C54</f>
        <v>0</v>
      </c>
      <c r="D23" s="30">
        <f>'(C2) Të ardhurat Viti kaluar'!D54</f>
        <v>0</v>
      </c>
      <c r="E23" s="38"/>
      <c r="F23" s="38"/>
      <c r="G23" s="38"/>
      <c r="H23" s="37"/>
      <c r="I23" s="38"/>
      <c r="J23" s="37"/>
      <c r="K23" s="37"/>
      <c r="L23" s="103"/>
      <c r="M23" s="103"/>
      <c r="N23" s="103"/>
    </row>
    <row r="24" spans="1:14" s="24" customFormat="1" x14ac:dyDescent="0.2">
      <c r="B24" s="11"/>
      <c r="C24" s="11"/>
      <c r="D24" s="11"/>
      <c r="E24" s="25"/>
      <c r="F24" s="25"/>
      <c r="G24" s="25"/>
      <c r="H24" s="23"/>
      <c r="I24" s="25"/>
      <c r="J24" s="23"/>
      <c r="K24" s="23"/>
      <c r="L24" s="11"/>
      <c r="M24" s="11"/>
      <c r="N24" s="11"/>
    </row>
    <row r="25" spans="1:14" s="24" customFormat="1" x14ac:dyDescent="0.2">
      <c r="A25" s="717" t="str">
        <f>'(G1) Translator'!A250</f>
        <v>Gjithsej nga ndërmarrjet</v>
      </c>
      <c r="B25" s="49"/>
      <c r="C25" s="49">
        <f>+SUM(C19:C24)</f>
        <v>0</v>
      </c>
      <c r="D25" s="49">
        <f>+SUM(D19:D24)</f>
        <v>0</v>
      </c>
      <c r="E25" s="47"/>
      <c r="F25" s="47"/>
      <c r="G25" s="47"/>
      <c r="H25" s="47"/>
      <c r="I25" s="48"/>
      <c r="J25" s="47"/>
      <c r="K25" s="47"/>
      <c r="L25" s="46">
        <f>+SUM(L19:L24)</f>
        <v>0</v>
      </c>
      <c r="M25" s="46">
        <f>+SUM(M19:M24)</f>
        <v>0</v>
      </c>
      <c r="N25" s="46">
        <f>+SUM(N19:N24)</f>
        <v>0</v>
      </c>
    </row>
    <row r="27" spans="1:14" ht="21" x14ac:dyDescent="0.35">
      <c r="A27" s="769" t="str">
        <f>'(G1) Translator'!A23</f>
        <v xml:space="preserve">(E4) PARASHIKIMI I TË ARDHURAVE - TË ARDHURA TË MBARTURA </v>
      </c>
      <c r="B27" s="770"/>
      <c r="C27" s="770"/>
      <c r="D27" s="770"/>
      <c r="E27" s="770"/>
      <c r="F27" s="770"/>
      <c r="G27" s="770"/>
      <c r="H27" s="770"/>
      <c r="I27" s="770"/>
      <c r="J27" s="770"/>
      <c r="K27" s="770"/>
      <c r="L27" s="770"/>
      <c r="M27" s="770"/>
      <c r="N27" s="771"/>
    </row>
    <row r="28" spans="1:14" x14ac:dyDescent="0.2">
      <c r="A28" s="633"/>
      <c r="B28" s="634"/>
      <c r="C28" s="632">
        <f>'(A1) Kreu'!B$39</f>
        <v>2011</v>
      </c>
      <c r="D28" s="630">
        <f>'(A1) Kreu'!B$40</f>
        <v>2012</v>
      </c>
      <c r="E28" s="811"/>
      <c r="F28" s="812"/>
      <c r="G28" s="812"/>
      <c r="H28" s="812"/>
      <c r="I28" s="812"/>
      <c r="J28" s="812"/>
      <c r="K28" s="813"/>
      <c r="L28" s="631">
        <f>'(A1) Kreu'!B$41</f>
        <v>2013</v>
      </c>
      <c r="M28" s="631">
        <f>'(A1) Kreu'!B$42</f>
        <v>2014</v>
      </c>
      <c r="N28" s="631">
        <f>'(A1) Kreu'!B$43</f>
        <v>2015</v>
      </c>
    </row>
    <row r="29" spans="1:14" x14ac:dyDescent="0.2">
      <c r="A29" s="814" t="str">
        <f>'(G1) Translator'!A252</f>
        <v>Të ardhurat nga viti i kaluar/Fakti</v>
      </c>
      <c r="B29" s="815"/>
      <c r="C29" s="30">
        <f>'(C2) Të ardhurat Viti kaluar'!C57</f>
        <v>191</v>
      </c>
      <c r="D29" s="30">
        <f>'(C2) Të ardhurat Viti kaluar'!D57</f>
        <v>303</v>
      </c>
      <c r="E29" s="38"/>
      <c r="F29" s="38"/>
      <c r="G29" s="38"/>
      <c r="H29" s="38"/>
      <c r="I29" s="38"/>
      <c r="J29" s="37"/>
      <c r="K29" s="37"/>
      <c r="L29" s="103">
        <v>916</v>
      </c>
      <c r="M29" s="103"/>
      <c r="N29" s="103"/>
    </row>
    <row r="30" spans="1:14" x14ac:dyDescent="0.2">
      <c r="A30" s="717" t="str">
        <f>'(G1) Translator'!A253</f>
        <v>Gjithsej të ardhura nga viti i kaluar</v>
      </c>
      <c r="B30" s="49"/>
      <c r="C30" s="49">
        <f>C29</f>
        <v>191</v>
      </c>
      <c r="D30" s="49">
        <f>D29</f>
        <v>303</v>
      </c>
      <c r="E30" s="47"/>
      <c r="F30" s="47"/>
      <c r="G30" s="47"/>
      <c r="H30" s="47"/>
      <c r="I30" s="48"/>
      <c r="J30" s="47"/>
      <c r="K30" s="47"/>
      <c r="L30" s="46">
        <f>L29</f>
        <v>916</v>
      </c>
      <c r="M30" s="46">
        <f>M29</f>
        <v>0</v>
      </c>
      <c r="N30" s="46">
        <f>N29</f>
        <v>0</v>
      </c>
    </row>
  </sheetData>
  <sheetProtection password="C771" sheet="1" objects="1" scenarios="1" selectLockedCells="1"/>
  <mergeCells count="9">
    <mergeCell ref="A27:N27"/>
    <mergeCell ref="E28:K28"/>
    <mergeCell ref="A29:B29"/>
    <mergeCell ref="E18:K18"/>
    <mergeCell ref="A3:N3"/>
    <mergeCell ref="E4:K4"/>
    <mergeCell ref="A17:N17"/>
    <mergeCell ref="A4:B4"/>
    <mergeCell ref="A18:B18"/>
  </mergeCells>
  <pageMargins left="0.78740157480314965" right="0.70866141732283472" top="0.84562499999999996" bottom="0.78740157480314965" header="0.43307086614173229" footer="0.31496062992125984"/>
  <pageSetup paperSize="9" fitToHeight="0" orientation="landscape" r:id="rId1"/>
  <headerFooter>
    <oddHeader>&amp;L&amp;"-,Fett"FINANCIAL PLAN&amp;C&amp;8Version2013&amp;R&amp;"-,Fett"&amp;A</oddHeader>
    <oddFooter>&amp;L&amp;8Stefan Pfaeffli / Alex Loetscher &amp;C&amp;8Copyright © Lucerne University of Applied Sciences and Arts / 
Lucerne School of Business&amp;R1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0" tint="-0.14999847407452621"/>
    <pageSetUpPr fitToPage="1"/>
  </sheetPr>
  <dimension ref="A1:N68"/>
  <sheetViews>
    <sheetView showGridLines="0" zoomScaleNormal="100" workbookViewId="0">
      <selection activeCell="A9" sqref="A9"/>
    </sheetView>
  </sheetViews>
  <sheetFormatPr baseColWidth="10" defaultColWidth="9.140625" defaultRowHeight="12.75" x14ac:dyDescent="0.2"/>
  <cols>
    <col min="1" max="1" width="24" style="5" customWidth="1"/>
    <col min="2" max="2" width="20.28515625" style="5" customWidth="1"/>
    <col min="3" max="3" width="10" style="5" customWidth="1"/>
    <col min="4" max="4" width="10" style="6" customWidth="1"/>
    <col min="5" max="8" width="4.28515625" style="7" customWidth="1"/>
    <col min="9" max="9" width="4.28515625" style="8" customWidth="1"/>
    <col min="10" max="11" width="4.28515625" style="7" customWidth="1"/>
    <col min="12" max="14" width="11.7109375" style="6" customWidth="1"/>
    <col min="15" max="15" width="6.140625" style="5" customWidth="1"/>
    <col min="16" max="16384" width="9.140625" style="5"/>
  </cols>
  <sheetData>
    <row r="1" spans="1:14" ht="12.75" customHeight="1" x14ac:dyDescent="0.25">
      <c r="A1" s="334" t="s">
        <v>140</v>
      </c>
      <c r="B1" s="335"/>
      <c r="C1" s="335"/>
      <c r="D1" s="335"/>
      <c r="E1" s="818"/>
      <c r="F1" s="818"/>
      <c r="G1" s="818"/>
      <c r="H1" s="818"/>
      <c r="I1" s="818"/>
      <c r="J1" s="818"/>
      <c r="K1" s="818"/>
      <c r="L1" s="818"/>
      <c r="M1" s="818"/>
      <c r="N1" s="819"/>
    </row>
    <row r="2" spans="1:14" s="24" customFormat="1" x14ac:dyDescent="0.2">
      <c r="B2" s="31"/>
      <c r="C2" s="11"/>
      <c r="D2" s="71"/>
      <c r="E2" s="23"/>
      <c r="F2" s="23"/>
      <c r="G2" s="23"/>
      <c r="H2" s="23"/>
      <c r="I2" s="25"/>
      <c r="J2" s="23"/>
      <c r="K2" s="23"/>
      <c r="L2" s="11"/>
      <c r="M2" s="11"/>
      <c r="N2" s="11"/>
    </row>
    <row r="3" spans="1:14" ht="21" x14ac:dyDescent="0.35">
      <c r="A3" s="769" t="str">
        <f>'(G1) Translator'!A24</f>
        <v>(E5) PARASHIKIMI I TË ARDHURAVE - TRANSFERTA TË PAKUSHTËZUARA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1"/>
    </row>
    <row r="4" spans="1:14" s="1" customFormat="1" x14ac:dyDescent="0.2">
      <c r="A4" s="191"/>
      <c r="F4" s="191"/>
    </row>
    <row r="5" spans="1:14" s="24" customFormat="1" ht="37.5" customHeight="1" x14ac:dyDescent="0.2">
      <c r="A5" s="633"/>
      <c r="B5" s="634"/>
      <c r="C5" s="632">
        <f>'(A1) Kreu'!B$39</f>
        <v>2011</v>
      </c>
      <c r="D5" s="630">
        <f>'(A1) Kreu'!B$40</f>
        <v>2012</v>
      </c>
      <c r="E5" s="811"/>
      <c r="F5" s="812"/>
      <c r="G5" s="812"/>
      <c r="H5" s="812"/>
      <c r="I5" s="812"/>
      <c r="J5" s="812"/>
      <c r="K5" s="813"/>
      <c r="L5" s="631">
        <f>'(A1) Kreu'!B$41</f>
        <v>2013</v>
      </c>
      <c r="M5" s="631">
        <f>'(A1) Kreu'!B$42</f>
        <v>2014</v>
      </c>
      <c r="N5" s="631">
        <f>'(A1) Kreu'!B$43</f>
        <v>2015</v>
      </c>
    </row>
    <row r="6" spans="1:14" x14ac:dyDescent="0.2">
      <c r="A6" s="820" t="str">
        <f>'(G1) Translator'!A254</f>
        <v xml:space="preserve">TRANSFERTA TË PAKUSHTËZUARA </v>
      </c>
      <c r="B6" s="821"/>
      <c r="C6" s="30">
        <f>'(C2) Të ardhurat Viti kaluar'!C60</f>
        <v>13035</v>
      </c>
      <c r="D6" s="30">
        <f>'(C2) Të ardhurat Viti kaluar'!D60</f>
        <v>13441</v>
      </c>
      <c r="E6" s="38"/>
      <c r="F6" s="38"/>
      <c r="G6" s="38"/>
      <c r="H6" s="38"/>
      <c r="I6" s="38"/>
      <c r="J6" s="37"/>
      <c r="K6" s="37"/>
      <c r="L6" s="103">
        <v>12513</v>
      </c>
      <c r="M6" s="103">
        <v>13014</v>
      </c>
      <c r="N6" s="103">
        <v>13535</v>
      </c>
    </row>
    <row r="7" spans="1:14" x14ac:dyDescent="0.2">
      <c r="A7" s="221" t="str">
        <f>'(G1) Translator'!A296</f>
        <v>Gjithsej transferta të pakushtëzuara</v>
      </c>
      <c r="B7" s="49"/>
      <c r="C7" s="49">
        <f>C6</f>
        <v>13035</v>
      </c>
      <c r="D7" s="49">
        <f>D6</f>
        <v>13441</v>
      </c>
      <c r="E7" s="47"/>
      <c r="F7" s="47"/>
      <c r="G7" s="47"/>
      <c r="H7" s="47"/>
      <c r="I7" s="48"/>
      <c r="J7" s="47"/>
      <c r="K7" s="47"/>
      <c r="L7" s="46">
        <f>L6</f>
        <v>12513</v>
      </c>
      <c r="M7" s="46">
        <f>M6</f>
        <v>13014</v>
      </c>
      <c r="N7" s="46">
        <f>N6</f>
        <v>13535</v>
      </c>
    </row>
    <row r="8" spans="1:14" s="24" customFormat="1" x14ac:dyDescent="0.2">
      <c r="B8" s="31"/>
      <c r="C8" s="11"/>
      <c r="D8" s="233"/>
      <c r="E8" s="23"/>
      <c r="F8" s="23"/>
      <c r="G8" s="23"/>
      <c r="H8" s="23"/>
      <c r="I8" s="25"/>
      <c r="J8" s="23"/>
      <c r="K8" s="23"/>
      <c r="L8" s="11"/>
      <c r="M8" s="11"/>
      <c r="N8" s="11"/>
    </row>
    <row r="9" spans="1:14" s="1" customFormat="1" ht="21" x14ac:dyDescent="0.35">
      <c r="A9" s="769" t="str">
        <f>'(G1) Translator'!A25</f>
        <v xml:space="preserve">(E5) PARASHIKIMI I TË ARDHURAVE - TRANSFERTA TË KUSHTËZUARA </v>
      </c>
      <c r="B9" s="770"/>
      <c r="C9" s="770"/>
      <c r="D9" s="770"/>
      <c r="E9" s="770"/>
      <c r="F9" s="770"/>
      <c r="G9" s="770"/>
      <c r="H9" s="770"/>
      <c r="I9" s="770"/>
      <c r="J9" s="770"/>
      <c r="K9" s="770"/>
      <c r="L9" s="770"/>
      <c r="M9" s="770"/>
      <c r="N9" s="771"/>
    </row>
    <row r="10" spans="1:14" s="1" customFormat="1" x14ac:dyDescent="0.2">
      <c r="A10" s="191"/>
      <c r="F10" s="191"/>
    </row>
    <row r="11" spans="1:14" s="24" customFormat="1" ht="37.5" customHeight="1" x14ac:dyDescent="0.2">
      <c r="A11" s="633"/>
      <c r="B11" s="634" t="str">
        <f>B26</f>
        <v xml:space="preserve">Emri </v>
      </c>
      <c r="C11" s="632">
        <f>'(A1) Kreu'!B$39</f>
        <v>2011</v>
      </c>
      <c r="D11" s="630">
        <f>'(A1) Kreu'!B$40</f>
        <v>2012</v>
      </c>
      <c r="E11" s="811"/>
      <c r="F11" s="812"/>
      <c r="G11" s="812"/>
      <c r="H11" s="812"/>
      <c r="I11" s="812"/>
      <c r="J11" s="812"/>
      <c r="K11" s="813"/>
      <c r="L11" s="631">
        <f>'(A1) Kreu'!B$41</f>
        <v>2013</v>
      </c>
      <c r="M11" s="631">
        <f>'(A1) Kreu'!B$42</f>
        <v>2014</v>
      </c>
      <c r="N11" s="631">
        <f>'(A1) Kreu'!B$43</f>
        <v>2015</v>
      </c>
    </row>
    <row r="12" spans="1:14" s="24" customFormat="1" x14ac:dyDescent="0.2">
      <c r="A12" s="185" t="str">
        <f>'(G1) Translator'!A255</f>
        <v>Transferta e kushtëzuar 1</v>
      </c>
      <c r="B12" s="185">
        <f>'(C2) Të ardhurat Viti kaluar'!B64</f>
        <v>0</v>
      </c>
      <c r="C12" s="30">
        <f>'(C2) Të ardhurat Viti kaluar'!C64</f>
        <v>0</v>
      </c>
      <c r="D12" s="30">
        <f>'(C2) Të ardhurat Viti kaluar'!D64</f>
        <v>0</v>
      </c>
      <c r="E12" s="38"/>
      <c r="F12" s="38"/>
      <c r="G12" s="38"/>
      <c r="H12" s="37"/>
      <c r="I12" s="38"/>
      <c r="J12" s="37"/>
      <c r="K12" s="37"/>
      <c r="L12" s="103"/>
      <c r="M12" s="103"/>
      <c r="N12" s="103"/>
    </row>
    <row r="13" spans="1:14" s="24" customFormat="1" x14ac:dyDescent="0.2">
      <c r="A13" s="185" t="str">
        <f>'(G1) Translator'!A256</f>
        <v>Transferta e kushtëzuar 2</v>
      </c>
      <c r="B13" s="185">
        <f>'(C2) Të ardhurat Viti kaluar'!B65</f>
        <v>0</v>
      </c>
      <c r="C13" s="30">
        <f>'(C2) Të ardhurat Viti kaluar'!C65</f>
        <v>0</v>
      </c>
      <c r="D13" s="30">
        <f>'(C2) Të ardhurat Viti kaluar'!D65</f>
        <v>0</v>
      </c>
      <c r="E13" s="38"/>
      <c r="F13" s="38"/>
      <c r="G13" s="38"/>
      <c r="H13" s="37"/>
      <c r="I13" s="38"/>
      <c r="J13" s="37"/>
      <c r="K13" s="37"/>
      <c r="L13" s="103"/>
      <c r="M13" s="103"/>
      <c r="N13" s="103"/>
    </row>
    <row r="14" spans="1:14" s="24" customFormat="1" x14ac:dyDescent="0.2">
      <c r="A14" s="185" t="str">
        <f>'(G1) Translator'!A257</f>
        <v>Transferta ekushtëzuar 3</v>
      </c>
      <c r="B14" s="185">
        <f>'(C2) Të ardhurat Viti kaluar'!B66</f>
        <v>0</v>
      </c>
      <c r="C14" s="30">
        <f>'(C2) Të ardhurat Viti kaluar'!C66</f>
        <v>0</v>
      </c>
      <c r="D14" s="30">
        <f>'(C2) Të ardhurat Viti kaluar'!D66</f>
        <v>0</v>
      </c>
      <c r="E14" s="38"/>
      <c r="F14" s="38"/>
      <c r="G14" s="38"/>
      <c r="H14" s="37"/>
      <c r="I14" s="38"/>
      <c r="J14" s="37"/>
      <c r="K14" s="37"/>
      <c r="L14" s="103"/>
      <c r="M14" s="103"/>
      <c r="N14" s="103"/>
    </row>
    <row r="15" spans="1:14" s="24" customFormat="1" x14ac:dyDescent="0.2">
      <c r="A15" s="185" t="str">
        <f>'(G1) Translator'!A258</f>
        <v>Transferta e kushtëzuar 4</v>
      </c>
      <c r="B15" s="185">
        <f>'(C2) Të ardhurat Viti kaluar'!B67</f>
        <v>0</v>
      </c>
      <c r="C15" s="30">
        <f>'(C2) Të ardhurat Viti kaluar'!C67</f>
        <v>0</v>
      </c>
      <c r="D15" s="30">
        <f>'(C2) Të ardhurat Viti kaluar'!D67</f>
        <v>0</v>
      </c>
      <c r="E15" s="38"/>
      <c r="F15" s="38"/>
      <c r="G15" s="38"/>
      <c r="H15" s="37"/>
      <c r="I15" s="38"/>
      <c r="J15" s="37"/>
      <c r="K15" s="37"/>
      <c r="L15" s="103"/>
      <c r="M15" s="103"/>
      <c r="N15" s="103"/>
    </row>
    <row r="16" spans="1:14" s="24" customFormat="1" x14ac:dyDescent="0.2">
      <c r="A16" s="185" t="str">
        <f>'(G1) Translator'!A259</f>
        <v>Transferta ekushtëzuar 5</v>
      </c>
      <c r="B16" s="185">
        <f>'(C2) Të ardhurat Viti kaluar'!B68</f>
        <v>0</v>
      </c>
      <c r="C16" s="30">
        <f>'(C2) Të ardhurat Viti kaluar'!C68</f>
        <v>0</v>
      </c>
      <c r="D16" s="30">
        <f>'(C2) Të ardhurat Viti kaluar'!D68</f>
        <v>0</v>
      </c>
      <c r="E16" s="38"/>
      <c r="F16" s="38"/>
      <c r="G16" s="38"/>
      <c r="H16" s="37"/>
      <c r="I16" s="38"/>
      <c r="J16" s="37"/>
      <c r="K16" s="37"/>
      <c r="L16" s="103"/>
      <c r="M16" s="103"/>
      <c r="N16" s="103"/>
    </row>
    <row r="17" spans="1:14" s="24" customFormat="1" x14ac:dyDescent="0.2">
      <c r="A17" s="185" t="str">
        <f>'(G1) Translator'!A260</f>
        <v>Transferta e kushtëzuar 6</v>
      </c>
      <c r="B17" s="185">
        <f>'(C2) Të ardhurat Viti kaluar'!B69</f>
        <v>0</v>
      </c>
      <c r="C17" s="30">
        <f>'(C2) Të ardhurat Viti kaluar'!C69</f>
        <v>0</v>
      </c>
      <c r="D17" s="30">
        <f>'(C2) Të ardhurat Viti kaluar'!D69</f>
        <v>0</v>
      </c>
      <c r="E17" s="38"/>
      <c r="F17" s="38"/>
      <c r="G17" s="38"/>
      <c r="H17" s="37"/>
      <c r="I17" s="38"/>
      <c r="J17" s="37"/>
      <c r="K17" s="37"/>
      <c r="L17" s="103"/>
      <c r="M17" s="103"/>
      <c r="N17" s="103"/>
    </row>
    <row r="18" spans="1:14" s="24" customFormat="1" x14ac:dyDescent="0.2">
      <c r="A18" s="185" t="str">
        <f>'(G1) Translator'!A261</f>
        <v>Transferta e kushtëzuar 7</v>
      </c>
      <c r="B18" s="185">
        <f>'(C2) Të ardhurat Viti kaluar'!B70</f>
        <v>0</v>
      </c>
      <c r="C18" s="30">
        <f>'(C2) Të ardhurat Viti kaluar'!C70</f>
        <v>0</v>
      </c>
      <c r="D18" s="30">
        <f>'(C2) Të ardhurat Viti kaluar'!D70</f>
        <v>0</v>
      </c>
      <c r="E18" s="38"/>
      <c r="F18" s="38"/>
      <c r="G18" s="38"/>
      <c r="H18" s="37"/>
      <c r="I18" s="38"/>
      <c r="J18" s="37"/>
      <c r="K18" s="37"/>
      <c r="L18" s="103"/>
      <c r="M18" s="103"/>
      <c r="N18" s="103"/>
    </row>
    <row r="19" spans="1:14" s="24" customFormat="1" x14ac:dyDescent="0.2">
      <c r="A19" s="185" t="str">
        <f>'(G1) Translator'!A262</f>
        <v>Transferta e kushtëzuar 8</v>
      </c>
      <c r="B19" s="185">
        <f>'(C2) Të ardhurat Viti kaluar'!B71</f>
        <v>0</v>
      </c>
      <c r="C19" s="30">
        <f>'(C2) Të ardhurat Viti kaluar'!C71</f>
        <v>0</v>
      </c>
      <c r="D19" s="30">
        <f>'(C2) Të ardhurat Viti kaluar'!D71</f>
        <v>0</v>
      </c>
      <c r="E19" s="38"/>
      <c r="F19" s="38"/>
      <c r="G19" s="38"/>
      <c r="H19" s="37"/>
      <c r="I19" s="38"/>
      <c r="J19" s="37"/>
      <c r="K19" s="37"/>
      <c r="L19" s="103"/>
      <c r="M19" s="103"/>
      <c r="N19" s="103"/>
    </row>
    <row r="20" spans="1:14" s="24" customFormat="1" x14ac:dyDescent="0.2">
      <c r="A20" s="185" t="str">
        <f>'(G1) Translator'!A263</f>
        <v>Transferta e kushtëzuar 9</v>
      </c>
      <c r="B20" s="185">
        <f>'(C2) Të ardhurat Viti kaluar'!B72</f>
        <v>0</v>
      </c>
      <c r="C20" s="30">
        <f>'(C2) Të ardhurat Viti kaluar'!C72</f>
        <v>0</v>
      </c>
      <c r="D20" s="30">
        <f>'(C2) Të ardhurat Viti kaluar'!D72</f>
        <v>0</v>
      </c>
      <c r="E20" s="38"/>
      <c r="F20" s="38"/>
      <c r="G20" s="38"/>
      <c r="H20" s="37"/>
      <c r="I20" s="38"/>
      <c r="J20" s="37"/>
      <c r="K20" s="37"/>
      <c r="L20" s="103"/>
      <c r="M20" s="103"/>
      <c r="N20" s="103"/>
    </row>
    <row r="21" spans="1:14" s="24" customFormat="1" x14ac:dyDescent="0.2">
      <c r="A21" s="185" t="str">
        <f>'(G1) Translator'!A264</f>
        <v>Transferta e kushtëzuar10</v>
      </c>
      <c r="B21" s="185">
        <f>'(C2) Të ardhurat Viti kaluar'!B73</f>
        <v>0</v>
      </c>
      <c r="C21" s="30">
        <f>'(C2) Të ardhurat Viti kaluar'!C73</f>
        <v>0</v>
      </c>
      <c r="D21" s="30">
        <f>'(C2) Të ardhurat Viti kaluar'!D73</f>
        <v>0</v>
      </c>
      <c r="E21" s="38"/>
      <c r="F21" s="38"/>
      <c r="G21" s="38"/>
      <c r="H21" s="37"/>
      <c r="I21" s="38"/>
      <c r="J21" s="37"/>
      <c r="K21" s="37"/>
      <c r="L21" s="103"/>
      <c r="M21" s="103"/>
      <c r="N21" s="103"/>
    </row>
    <row r="22" spans="1:14" s="24" customFormat="1" x14ac:dyDescent="0.2">
      <c r="A22" s="221" t="str">
        <f>'(G1) Translator'!A297</f>
        <v>Gjithsej transferta të kushtëzuara</v>
      </c>
      <c r="B22" s="49"/>
      <c r="C22" s="49">
        <f>+SUM(C12:C21)</f>
        <v>0</v>
      </c>
      <c r="D22" s="49">
        <f>+SUM(D12:D21)</f>
        <v>0</v>
      </c>
      <c r="E22" s="47"/>
      <c r="F22" s="47"/>
      <c r="G22" s="47"/>
      <c r="H22" s="47"/>
      <c r="I22" s="48"/>
      <c r="J22" s="47"/>
      <c r="K22" s="47"/>
      <c r="L22" s="46">
        <f>+SUM(L12:L21)</f>
        <v>0</v>
      </c>
      <c r="M22" s="46">
        <f>+SUM(M12:M21)</f>
        <v>0</v>
      </c>
      <c r="N22" s="46">
        <f>+SUM(N12:N21)</f>
        <v>0</v>
      </c>
    </row>
    <row r="23" spans="1:14" s="24" customFormat="1" x14ac:dyDescent="0.2">
      <c r="B23" s="31"/>
      <c r="C23" s="11"/>
      <c r="D23" s="71"/>
      <c r="E23" s="23"/>
      <c r="F23" s="23"/>
      <c r="G23" s="23"/>
      <c r="H23" s="23"/>
      <c r="I23" s="25"/>
      <c r="J23" s="23"/>
      <c r="K23" s="23"/>
      <c r="L23" s="11"/>
      <c r="M23" s="11"/>
      <c r="N23" s="11"/>
    </row>
    <row r="24" spans="1:14" s="24" customFormat="1" ht="21" x14ac:dyDescent="0.35">
      <c r="A24" s="769" t="str">
        <f>'(G1) Translator'!A26</f>
        <v xml:space="preserve">(E5) PARASHIKIMI I TË ARDHURAVE - FZHR FONDI I ZHVILLIMIT TË RAJONEVE </v>
      </c>
      <c r="B24" s="770"/>
      <c r="C24" s="770"/>
      <c r="D24" s="770"/>
      <c r="E24" s="770"/>
      <c r="F24" s="770"/>
      <c r="G24" s="770"/>
      <c r="H24" s="770"/>
      <c r="I24" s="770"/>
      <c r="J24" s="770"/>
      <c r="K24" s="770"/>
      <c r="L24" s="770"/>
      <c r="M24" s="770"/>
      <c r="N24" s="771"/>
    </row>
    <row r="25" spans="1:14" s="1" customFormat="1" x14ac:dyDescent="0.2">
      <c r="A25" s="191"/>
      <c r="F25" s="191"/>
    </row>
    <row r="26" spans="1:14" s="24" customFormat="1" ht="37.5" customHeight="1" x14ac:dyDescent="0.2">
      <c r="A26" s="633"/>
      <c r="B26" s="634" t="str">
        <f>'(G1) Translator'!A251</f>
        <v xml:space="preserve">Emri </v>
      </c>
      <c r="C26" s="632">
        <f>'(A1) Kreu'!B$39</f>
        <v>2011</v>
      </c>
      <c r="D26" s="630">
        <f>'(A1) Kreu'!B$40</f>
        <v>2012</v>
      </c>
      <c r="E26" s="811"/>
      <c r="F26" s="812"/>
      <c r="G26" s="812"/>
      <c r="H26" s="812"/>
      <c r="I26" s="812"/>
      <c r="J26" s="812"/>
      <c r="K26" s="813"/>
      <c r="L26" s="631">
        <f>'(A1) Kreu'!B$41</f>
        <v>2013</v>
      </c>
      <c r="M26" s="631">
        <f>'(A1) Kreu'!B$42</f>
        <v>2014</v>
      </c>
      <c r="N26" s="631">
        <f>'(A1) Kreu'!B$43</f>
        <v>2015</v>
      </c>
    </row>
    <row r="27" spans="1:14" s="24" customFormat="1" x14ac:dyDescent="0.2">
      <c r="A27" s="185" t="str">
        <f>'(G1) Translator'!A265</f>
        <v>Grant konkurrues 1</v>
      </c>
      <c r="B27" s="185">
        <f>'(C2) Të ardhurat Viti kaluar'!B76</f>
        <v>0</v>
      </c>
      <c r="C27" s="30">
        <f>'(C2) Të ardhurat Viti kaluar'!C76</f>
        <v>0</v>
      </c>
      <c r="D27" s="30">
        <f>'(C2) Të ardhurat Viti kaluar'!D76</f>
        <v>0</v>
      </c>
      <c r="E27" s="38"/>
      <c r="F27" s="38"/>
      <c r="G27" s="38"/>
      <c r="H27" s="37"/>
      <c r="I27" s="38"/>
      <c r="J27" s="37"/>
      <c r="K27" s="37"/>
      <c r="L27" s="103"/>
      <c r="M27" s="103"/>
      <c r="N27" s="103"/>
    </row>
    <row r="28" spans="1:14" s="24" customFormat="1" x14ac:dyDescent="0.2">
      <c r="A28" s="185" t="str">
        <f>'(G1) Translator'!A266</f>
        <v>Grant konkurrues  2</v>
      </c>
      <c r="B28" s="185">
        <f>'(C2) Të ardhurat Viti kaluar'!B77</f>
        <v>0</v>
      </c>
      <c r="C28" s="30">
        <f>'(C2) Të ardhurat Viti kaluar'!C77</f>
        <v>0</v>
      </c>
      <c r="D28" s="30">
        <f>'(C2) Të ardhurat Viti kaluar'!D77</f>
        <v>0</v>
      </c>
      <c r="E28" s="38"/>
      <c r="F28" s="38"/>
      <c r="G28" s="38"/>
      <c r="H28" s="37"/>
      <c r="I28" s="38"/>
      <c r="J28" s="37"/>
      <c r="K28" s="37"/>
      <c r="L28" s="103"/>
      <c r="M28" s="103"/>
      <c r="N28" s="103"/>
    </row>
    <row r="29" spans="1:14" s="24" customFormat="1" x14ac:dyDescent="0.2">
      <c r="A29" s="185" t="str">
        <f>'(G1) Translator'!A267</f>
        <v>Grant konkurrues  3</v>
      </c>
      <c r="B29" s="185">
        <f>'(C2) Të ardhurat Viti kaluar'!B78</f>
        <v>0</v>
      </c>
      <c r="C29" s="30">
        <f>'(C2) Të ardhurat Viti kaluar'!C78</f>
        <v>0</v>
      </c>
      <c r="D29" s="30">
        <f>'(C2) Të ardhurat Viti kaluar'!D78</f>
        <v>0</v>
      </c>
      <c r="E29" s="38"/>
      <c r="F29" s="38"/>
      <c r="G29" s="38"/>
      <c r="H29" s="37"/>
      <c r="I29" s="38"/>
      <c r="J29" s="37"/>
      <c r="K29" s="37"/>
      <c r="L29" s="103"/>
      <c r="M29" s="103"/>
      <c r="N29" s="103"/>
    </row>
    <row r="30" spans="1:14" s="24" customFormat="1" x14ac:dyDescent="0.2">
      <c r="A30" s="185" t="str">
        <f>'(G1) Translator'!A268</f>
        <v>Grant konkurrues  4</v>
      </c>
      <c r="B30" s="185">
        <f>'(C2) Të ardhurat Viti kaluar'!B79</f>
        <v>0</v>
      </c>
      <c r="C30" s="30">
        <f>'(C2) Të ardhurat Viti kaluar'!C79</f>
        <v>0</v>
      </c>
      <c r="D30" s="30">
        <f>'(C2) Të ardhurat Viti kaluar'!D79</f>
        <v>0</v>
      </c>
      <c r="E30" s="38"/>
      <c r="F30" s="38"/>
      <c r="G30" s="38"/>
      <c r="H30" s="37"/>
      <c r="I30" s="38"/>
      <c r="J30" s="37"/>
      <c r="K30" s="37"/>
      <c r="L30" s="103"/>
      <c r="M30" s="103"/>
      <c r="N30" s="103"/>
    </row>
    <row r="31" spans="1:14" s="24" customFormat="1" x14ac:dyDescent="0.2">
      <c r="A31" s="185" t="str">
        <f>'(G1) Translator'!A269</f>
        <v>Grant konkurrues  5</v>
      </c>
      <c r="B31" s="185">
        <f>'(C2) Të ardhurat Viti kaluar'!B80</f>
        <v>0</v>
      </c>
      <c r="C31" s="30">
        <f>'(C2) Të ardhurat Viti kaluar'!C80</f>
        <v>0</v>
      </c>
      <c r="D31" s="30">
        <f>'(C2) Të ardhurat Viti kaluar'!D80</f>
        <v>0</v>
      </c>
      <c r="E31" s="38"/>
      <c r="F31" s="38"/>
      <c r="G31" s="38"/>
      <c r="H31" s="37"/>
      <c r="I31" s="38"/>
      <c r="J31" s="37"/>
      <c r="K31" s="37"/>
      <c r="L31" s="103"/>
      <c r="M31" s="103"/>
      <c r="N31" s="103"/>
    </row>
    <row r="32" spans="1:14" s="24" customFormat="1" x14ac:dyDescent="0.2">
      <c r="A32" s="185" t="str">
        <f>'(G1) Translator'!A270</f>
        <v>Grant konkurrues  6</v>
      </c>
      <c r="B32" s="185">
        <f>'(C2) Të ardhurat Viti kaluar'!B81</f>
        <v>0</v>
      </c>
      <c r="C32" s="30">
        <f>'(C2) Të ardhurat Viti kaluar'!C81</f>
        <v>0</v>
      </c>
      <c r="D32" s="30">
        <f>'(C2) Të ardhurat Viti kaluar'!D81</f>
        <v>0</v>
      </c>
      <c r="E32" s="38"/>
      <c r="F32" s="38"/>
      <c r="G32" s="38"/>
      <c r="H32" s="37"/>
      <c r="I32" s="38"/>
      <c r="J32" s="37"/>
      <c r="K32" s="37"/>
      <c r="L32" s="103"/>
      <c r="M32" s="103"/>
      <c r="N32" s="103"/>
    </row>
    <row r="33" spans="1:14" s="24" customFormat="1" x14ac:dyDescent="0.2">
      <c r="A33" s="185" t="str">
        <f>'(G1) Translator'!A271</f>
        <v>Grant konkurrues 7</v>
      </c>
      <c r="B33" s="185">
        <f>'(C2) Të ardhurat Viti kaluar'!B82</f>
        <v>0</v>
      </c>
      <c r="C33" s="30">
        <f>'(C2) Të ardhurat Viti kaluar'!C82</f>
        <v>0</v>
      </c>
      <c r="D33" s="30">
        <f>'(C2) Të ardhurat Viti kaluar'!D82</f>
        <v>0</v>
      </c>
      <c r="E33" s="38"/>
      <c r="F33" s="38"/>
      <c r="G33" s="38"/>
      <c r="H33" s="37"/>
      <c r="I33" s="38"/>
      <c r="J33" s="37"/>
      <c r="K33" s="37"/>
      <c r="L33" s="103"/>
      <c r="M33" s="103"/>
      <c r="N33" s="103"/>
    </row>
    <row r="34" spans="1:14" s="24" customFormat="1" x14ac:dyDescent="0.2">
      <c r="A34" s="185" t="str">
        <f>'(G1) Translator'!A272</f>
        <v>Grant konkurrues 8</v>
      </c>
      <c r="B34" s="185">
        <f>'(C2) Të ardhurat Viti kaluar'!B83</f>
        <v>0</v>
      </c>
      <c r="C34" s="30">
        <f>'(C2) Të ardhurat Viti kaluar'!C83</f>
        <v>0</v>
      </c>
      <c r="D34" s="30">
        <f>'(C2) Të ardhurat Viti kaluar'!D83</f>
        <v>0</v>
      </c>
      <c r="E34" s="38"/>
      <c r="F34" s="38"/>
      <c r="G34" s="38"/>
      <c r="H34" s="37"/>
      <c r="I34" s="38"/>
      <c r="J34" s="37"/>
      <c r="K34" s="37"/>
      <c r="L34" s="103"/>
      <c r="M34" s="103"/>
      <c r="N34" s="103"/>
    </row>
    <row r="35" spans="1:14" s="24" customFormat="1" x14ac:dyDescent="0.2">
      <c r="A35" s="185" t="str">
        <f>'(G1) Translator'!A273</f>
        <v>Grant konkurrues  9</v>
      </c>
      <c r="B35" s="185">
        <f>'(C2) Të ardhurat Viti kaluar'!B84</f>
        <v>0</v>
      </c>
      <c r="C35" s="30">
        <f>'(C2) Të ardhurat Viti kaluar'!C84</f>
        <v>0</v>
      </c>
      <c r="D35" s="30">
        <f>'(C2) Të ardhurat Viti kaluar'!D84</f>
        <v>0</v>
      </c>
      <c r="E35" s="38"/>
      <c r="F35" s="38"/>
      <c r="G35" s="38"/>
      <c r="H35" s="37"/>
      <c r="I35" s="38"/>
      <c r="J35" s="37"/>
      <c r="K35" s="37"/>
      <c r="L35" s="103"/>
      <c r="M35" s="103"/>
      <c r="N35" s="103"/>
    </row>
    <row r="36" spans="1:14" s="24" customFormat="1" x14ac:dyDescent="0.2">
      <c r="A36" s="185" t="str">
        <f>'(G1) Translator'!A274</f>
        <v>Grant konkurrues 10</v>
      </c>
      <c r="B36" s="185">
        <f>'(C2) Të ardhurat Viti kaluar'!B85</f>
        <v>0</v>
      </c>
      <c r="C36" s="30">
        <f>'(C2) Të ardhurat Viti kaluar'!C85</f>
        <v>0</v>
      </c>
      <c r="D36" s="30">
        <f>'(C2) Të ardhurat Viti kaluar'!D85</f>
        <v>0</v>
      </c>
      <c r="E36" s="38"/>
      <c r="F36" s="38"/>
      <c r="G36" s="38"/>
      <c r="H36" s="37"/>
      <c r="I36" s="38"/>
      <c r="J36" s="37"/>
      <c r="K36" s="37"/>
      <c r="L36" s="103"/>
      <c r="M36" s="103"/>
      <c r="N36" s="103"/>
    </row>
    <row r="37" spans="1:14" s="24" customFormat="1" x14ac:dyDescent="0.2">
      <c r="A37" s="221" t="str">
        <f>'(G1) Translator'!A298</f>
        <v xml:space="preserve">Gjithsej grante konkurruese </v>
      </c>
      <c r="B37" s="49"/>
      <c r="C37" s="49">
        <f>+SUM(C27:C36)</f>
        <v>0</v>
      </c>
      <c r="D37" s="49">
        <f>+SUM(D27:D36)</f>
        <v>0</v>
      </c>
      <c r="E37" s="47"/>
      <c r="F37" s="47"/>
      <c r="G37" s="47"/>
      <c r="H37" s="47"/>
      <c r="I37" s="48"/>
      <c r="J37" s="47"/>
      <c r="K37" s="47"/>
      <c r="L37" s="46">
        <f>+SUM(L27:L36)</f>
        <v>0</v>
      </c>
      <c r="M37" s="46">
        <f>+SUM(M27:M36)</f>
        <v>0</v>
      </c>
      <c r="N37" s="46">
        <f>+SUM(N27:N36)</f>
        <v>0</v>
      </c>
    </row>
    <row r="38" spans="1:14" x14ac:dyDescent="0.2">
      <c r="A38" s="24"/>
      <c r="B38" s="31"/>
      <c r="C38" s="11"/>
      <c r="D38" s="71"/>
      <c r="E38" s="23"/>
      <c r="F38" s="23"/>
      <c r="G38" s="23"/>
      <c r="H38" s="23"/>
      <c r="I38" s="25"/>
      <c r="J38" s="23"/>
      <c r="K38" s="23"/>
      <c r="L38" s="11"/>
      <c r="M38" s="11"/>
      <c r="N38" s="11"/>
    </row>
    <row r="39" spans="1:14" ht="21" x14ac:dyDescent="0.35">
      <c r="A39" s="769" t="str">
        <f>'(G1) Translator'!A27</f>
        <v xml:space="preserve">(E5) PARASHIKIMI I TË ARDHURAVE - DHURIME </v>
      </c>
      <c r="B39" s="770"/>
      <c r="C39" s="770"/>
      <c r="D39" s="770"/>
      <c r="E39" s="770"/>
      <c r="F39" s="770"/>
      <c r="G39" s="770"/>
      <c r="H39" s="770"/>
      <c r="I39" s="770"/>
      <c r="J39" s="770"/>
      <c r="K39" s="770"/>
      <c r="L39" s="770"/>
      <c r="M39" s="770"/>
      <c r="N39" s="771"/>
    </row>
    <row r="40" spans="1:14" s="1" customFormat="1" x14ac:dyDescent="0.2">
      <c r="A40" s="191"/>
      <c r="F40" s="191"/>
    </row>
    <row r="41" spans="1:14" s="24" customFormat="1" ht="37.5" customHeight="1" x14ac:dyDescent="0.2">
      <c r="A41" s="633"/>
      <c r="B41" s="634" t="str">
        <f>B26</f>
        <v xml:space="preserve">Emri </v>
      </c>
      <c r="C41" s="632">
        <f>'(A1) Kreu'!B$39</f>
        <v>2011</v>
      </c>
      <c r="D41" s="630">
        <f>'(A1) Kreu'!B$40</f>
        <v>2012</v>
      </c>
      <c r="E41" s="811"/>
      <c r="F41" s="812"/>
      <c r="G41" s="812"/>
      <c r="H41" s="812"/>
      <c r="I41" s="812"/>
      <c r="J41" s="812"/>
      <c r="K41" s="813"/>
      <c r="L41" s="631">
        <f>'(A1) Kreu'!B$41</f>
        <v>2013</v>
      </c>
      <c r="M41" s="631">
        <f>'(A1) Kreu'!B$42</f>
        <v>2014</v>
      </c>
      <c r="N41" s="631">
        <f>'(A1) Kreu'!B$43</f>
        <v>2015</v>
      </c>
    </row>
    <row r="42" spans="1:14" x14ac:dyDescent="0.2">
      <c r="A42" s="185" t="str">
        <f>'(G1) Translator'!A275</f>
        <v>Dhurime 1</v>
      </c>
      <c r="B42" s="185" t="str">
        <f>'(C2) Të ardhurat Viti kaluar'!B88</f>
        <v>Zyra me nje ndalese</v>
      </c>
      <c r="C42" s="30">
        <f>'(C2) Të ardhurat Viti kaluar'!C88</f>
        <v>4786</v>
      </c>
      <c r="D42" s="30">
        <f>'(C2) Të ardhurat Viti kaluar'!D88</f>
        <v>5500</v>
      </c>
      <c r="E42" s="38"/>
      <c r="F42" s="38"/>
      <c r="G42" s="38"/>
      <c r="H42" s="38"/>
      <c r="I42" s="38"/>
      <c r="J42" s="37"/>
      <c r="K42" s="37"/>
      <c r="L42" s="103"/>
      <c r="M42" s="103"/>
      <c r="N42" s="103"/>
    </row>
    <row r="43" spans="1:14" x14ac:dyDescent="0.2">
      <c r="A43" s="185" t="str">
        <f>'(G1) Translator'!A276</f>
        <v>Dhurime 2</v>
      </c>
      <c r="B43" s="185">
        <f>'(C2) Të ardhurat Viti kaluar'!B89</f>
        <v>0</v>
      </c>
      <c r="C43" s="30">
        <f>'(C2) Të ardhurat Viti kaluar'!C89</f>
        <v>0</v>
      </c>
      <c r="D43" s="30">
        <f>'(C2) Të ardhurat Viti kaluar'!D89</f>
        <v>0</v>
      </c>
      <c r="E43" s="38"/>
      <c r="F43" s="38"/>
      <c r="G43" s="38"/>
      <c r="H43" s="38"/>
      <c r="I43" s="38"/>
      <c r="J43" s="37"/>
      <c r="K43" s="37"/>
      <c r="L43" s="103"/>
      <c r="M43" s="103"/>
      <c r="N43" s="103"/>
    </row>
    <row r="44" spans="1:14" x14ac:dyDescent="0.2">
      <c r="A44" s="185" t="str">
        <f>'(G1) Translator'!A277</f>
        <v>Dhurime 3</v>
      </c>
      <c r="B44" s="185">
        <f>'(C2) Të ardhurat Viti kaluar'!B90</f>
        <v>0</v>
      </c>
      <c r="C44" s="30">
        <f>'(C2) Të ardhurat Viti kaluar'!C90</f>
        <v>0</v>
      </c>
      <c r="D44" s="30">
        <f>'(C2) Të ardhurat Viti kaluar'!D90</f>
        <v>0</v>
      </c>
      <c r="E44" s="38"/>
      <c r="F44" s="38"/>
      <c r="G44" s="38"/>
      <c r="H44" s="38"/>
      <c r="I44" s="38"/>
      <c r="J44" s="37"/>
      <c r="K44" s="37"/>
      <c r="L44" s="103"/>
      <c r="M44" s="103"/>
      <c r="N44" s="103"/>
    </row>
    <row r="45" spans="1:14" x14ac:dyDescent="0.2">
      <c r="A45" s="185" t="str">
        <f>'(G1) Translator'!A278</f>
        <v>Dhurime 4</v>
      </c>
      <c r="B45" s="185">
        <f>'(C2) Të ardhurat Viti kaluar'!B91</f>
        <v>0</v>
      </c>
      <c r="C45" s="30">
        <f>'(C2) Të ardhurat Viti kaluar'!C91</f>
        <v>0</v>
      </c>
      <c r="D45" s="30">
        <f>'(C2) Të ardhurat Viti kaluar'!D91</f>
        <v>0</v>
      </c>
      <c r="E45" s="38"/>
      <c r="F45" s="38"/>
      <c r="G45" s="38"/>
      <c r="H45" s="38"/>
      <c r="I45" s="38"/>
      <c r="J45" s="37"/>
      <c r="K45" s="37"/>
      <c r="L45" s="103"/>
      <c r="M45" s="103"/>
      <c r="N45" s="103"/>
    </row>
    <row r="46" spans="1:14" x14ac:dyDescent="0.2">
      <c r="A46" s="185" t="str">
        <f>'(G1) Translator'!A279</f>
        <v>Dhurime 5</v>
      </c>
      <c r="B46" s="185">
        <f>'(C2) Të ardhurat Viti kaluar'!B92</f>
        <v>0</v>
      </c>
      <c r="C46" s="30">
        <f>'(C2) Të ardhurat Viti kaluar'!C92</f>
        <v>0</v>
      </c>
      <c r="D46" s="30">
        <f>'(C2) Të ardhurat Viti kaluar'!D92</f>
        <v>0</v>
      </c>
      <c r="E46" s="38"/>
      <c r="F46" s="38"/>
      <c r="G46" s="38"/>
      <c r="H46" s="38"/>
      <c r="I46" s="38"/>
      <c r="J46" s="37"/>
      <c r="K46" s="37"/>
      <c r="L46" s="103"/>
      <c r="M46" s="103"/>
      <c r="N46" s="103"/>
    </row>
    <row r="47" spans="1:14" x14ac:dyDescent="0.2">
      <c r="A47" s="185" t="str">
        <f>'(G1) Translator'!A280</f>
        <v>Dhurime 6</v>
      </c>
      <c r="B47" s="185">
        <f>'(C2) Të ardhurat Viti kaluar'!B93</f>
        <v>0</v>
      </c>
      <c r="C47" s="30">
        <f>'(C2) Të ardhurat Viti kaluar'!C93</f>
        <v>0</v>
      </c>
      <c r="D47" s="30">
        <f>'(C2) Të ardhurat Viti kaluar'!D93</f>
        <v>0</v>
      </c>
      <c r="E47" s="38"/>
      <c r="F47" s="38"/>
      <c r="G47" s="38"/>
      <c r="H47" s="38"/>
      <c r="I47" s="38"/>
      <c r="J47" s="37"/>
      <c r="K47" s="37"/>
      <c r="L47" s="103"/>
      <c r="M47" s="103"/>
      <c r="N47" s="103"/>
    </row>
    <row r="48" spans="1:14" x14ac:dyDescent="0.2">
      <c r="A48" s="185" t="str">
        <f>'(G1) Translator'!A281</f>
        <v>Dhurime 7</v>
      </c>
      <c r="B48" s="185">
        <f>'(C2) Të ardhurat Viti kaluar'!B94</f>
        <v>0</v>
      </c>
      <c r="C48" s="30">
        <f>'(C2) Të ardhurat Viti kaluar'!C94</f>
        <v>0</v>
      </c>
      <c r="D48" s="30">
        <f>'(C2) Të ardhurat Viti kaluar'!D94</f>
        <v>0</v>
      </c>
      <c r="E48" s="38"/>
      <c r="F48" s="38"/>
      <c r="G48" s="38"/>
      <c r="H48" s="38"/>
      <c r="I48" s="38"/>
      <c r="J48" s="37"/>
      <c r="K48" s="37"/>
      <c r="L48" s="103"/>
      <c r="M48" s="103"/>
      <c r="N48" s="103"/>
    </row>
    <row r="49" spans="1:14" x14ac:dyDescent="0.2">
      <c r="A49" s="185" t="str">
        <f>'(G1) Translator'!A282</f>
        <v>Dhurime 8</v>
      </c>
      <c r="B49" s="185">
        <f>'(C2) Të ardhurat Viti kaluar'!B95</f>
        <v>0</v>
      </c>
      <c r="C49" s="30">
        <f>'(C2) Të ardhurat Viti kaluar'!C95</f>
        <v>0</v>
      </c>
      <c r="D49" s="30">
        <f>'(C2) Të ardhurat Viti kaluar'!D95</f>
        <v>0</v>
      </c>
      <c r="E49" s="38"/>
      <c r="F49" s="38"/>
      <c r="G49" s="38"/>
      <c r="H49" s="38"/>
      <c r="I49" s="38"/>
      <c r="J49" s="37"/>
      <c r="K49" s="37"/>
      <c r="L49" s="103"/>
      <c r="M49" s="103"/>
      <c r="N49" s="103"/>
    </row>
    <row r="50" spans="1:14" x14ac:dyDescent="0.2">
      <c r="A50" s="185" t="str">
        <f>'(G1) Translator'!A283</f>
        <v>Dhurime 9</v>
      </c>
      <c r="B50" s="185">
        <f>'(C2) Të ardhurat Viti kaluar'!B96</f>
        <v>0</v>
      </c>
      <c r="C50" s="30">
        <f>'(C2) Të ardhurat Viti kaluar'!C96</f>
        <v>0</v>
      </c>
      <c r="D50" s="30">
        <f>'(C2) Të ardhurat Viti kaluar'!D96</f>
        <v>0</v>
      </c>
      <c r="E50" s="38"/>
      <c r="F50" s="38"/>
      <c r="G50" s="38"/>
      <c r="H50" s="38"/>
      <c r="I50" s="38"/>
      <c r="J50" s="37"/>
      <c r="K50" s="37"/>
      <c r="L50" s="103"/>
      <c r="M50" s="103"/>
      <c r="N50" s="103"/>
    </row>
    <row r="51" spans="1:14" x14ac:dyDescent="0.2">
      <c r="A51" s="185" t="str">
        <f>'(G1) Translator'!A284</f>
        <v>Dhurime 10</v>
      </c>
      <c r="B51" s="185">
        <f>'(C2) Të ardhurat Viti kaluar'!B97</f>
        <v>0</v>
      </c>
      <c r="C51" s="30">
        <f>'(C2) Të ardhurat Viti kaluar'!C97</f>
        <v>0</v>
      </c>
      <c r="D51" s="30">
        <f>'(C2) Të ardhurat Viti kaluar'!D97</f>
        <v>0</v>
      </c>
      <c r="E51" s="38"/>
      <c r="F51" s="38"/>
      <c r="G51" s="38"/>
      <c r="H51" s="38"/>
      <c r="I51" s="38"/>
      <c r="J51" s="37"/>
      <c r="K51" s="37"/>
      <c r="L51" s="103"/>
      <c r="M51" s="103"/>
      <c r="N51" s="103"/>
    </row>
    <row r="52" spans="1:14" x14ac:dyDescent="0.2">
      <c r="A52" s="221" t="str">
        <f>'(G1) Translator'!A299</f>
        <v>Gjithsej dhurime</v>
      </c>
      <c r="B52" s="49"/>
      <c r="C52" s="49">
        <f>+SUM(C42:C51)</f>
        <v>4786</v>
      </c>
      <c r="D52" s="49">
        <f>+SUM(D42:D51)</f>
        <v>5500</v>
      </c>
      <c r="E52" s="47"/>
      <c r="F52" s="47"/>
      <c r="G52" s="47"/>
      <c r="H52" s="47"/>
      <c r="I52" s="48"/>
      <c r="J52" s="47"/>
      <c r="K52" s="47"/>
      <c r="L52" s="46">
        <f>+SUM(L42:L51)</f>
        <v>0</v>
      </c>
      <c r="M52" s="46">
        <f>+SUM(M42:M51)</f>
        <v>0</v>
      </c>
      <c r="N52" s="46">
        <f>+SUM(N42:N51)</f>
        <v>0</v>
      </c>
    </row>
    <row r="53" spans="1:14" x14ac:dyDescent="0.2">
      <c r="A53" s="24"/>
      <c r="B53" s="31"/>
      <c r="C53" s="11"/>
      <c r="D53" s="71"/>
      <c r="E53" s="23"/>
      <c r="F53" s="23"/>
      <c r="G53" s="23"/>
      <c r="H53" s="23"/>
      <c r="I53" s="25"/>
      <c r="J53" s="23"/>
      <c r="K53" s="23"/>
      <c r="L53" s="11"/>
      <c r="M53" s="11"/>
      <c r="N53" s="11"/>
    </row>
    <row r="54" spans="1:14" ht="21" x14ac:dyDescent="0.35">
      <c r="A54" s="769" t="str">
        <f>'(G1) Translator'!A28</f>
        <v>(E5) PARASHIKIMI I TË ARDHURAVE NGA HUATË (HUAMARRJE)</v>
      </c>
      <c r="B54" s="770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1"/>
    </row>
    <row r="55" spans="1:14" s="1" customFormat="1" x14ac:dyDescent="0.2">
      <c r="A55" s="191"/>
      <c r="F55" s="191"/>
    </row>
    <row r="56" spans="1:14" s="24" customFormat="1" ht="37.5" customHeight="1" x14ac:dyDescent="0.2">
      <c r="A56" s="633"/>
      <c r="B56" s="634" t="str">
        <f>B41</f>
        <v xml:space="preserve">Emri </v>
      </c>
      <c r="C56" s="632">
        <f>'(A1) Kreu'!B$39</f>
        <v>2011</v>
      </c>
      <c r="D56" s="630">
        <f>'(A1) Kreu'!B$40</f>
        <v>2012</v>
      </c>
      <c r="E56" s="811"/>
      <c r="F56" s="812"/>
      <c r="G56" s="812"/>
      <c r="H56" s="812"/>
      <c r="I56" s="812"/>
      <c r="J56" s="812"/>
      <c r="K56" s="813"/>
      <c r="L56" s="631">
        <f>'(A1) Kreu'!B$41</f>
        <v>2013</v>
      </c>
      <c r="M56" s="631">
        <f>'(A1) Kreu'!B$42</f>
        <v>2014</v>
      </c>
      <c r="N56" s="631">
        <f>'(A1) Kreu'!B$43</f>
        <v>2015</v>
      </c>
    </row>
    <row r="57" spans="1:14" x14ac:dyDescent="0.2">
      <c r="A57" s="185" t="str">
        <f>'(G1) Translator'!A285</f>
        <v>Kredi 1</v>
      </c>
      <c r="B57" s="185">
        <f>'(C2) Të ardhurat Viti kaluar'!B100</f>
        <v>0</v>
      </c>
      <c r="C57" s="30">
        <f>'(C2) Të ardhurat Viti kaluar'!C100</f>
        <v>0</v>
      </c>
      <c r="D57" s="30">
        <f>'(C2) Të ardhurat Viti kaluar'!D100</f>
        <v>0</v>
      </c>
      <c r="E57" s="38"/>
      <c r="F57" s="38"/>
      <c r="G57" s="38"/>
      <c r="H57" s="38"/>
      <c r="I57" s="38"/>
      <c r="J57" s="37"/>
      <c r="K57" s="37"/>
      <c r="L57" s="103"/>
      <c r="M57" s="103"/>
      <c r="N57" s="103"/>
    </row>
    <row r="58" spans="1:14" x14ac:dyDescent="0.2">
      <c r="A58" s="185" t="str">
        <f>'(G1) Translator'!A286</f>
        <v>Kredi 2</v>
      </c>
      <c r="B58" s="185">
        <f>'(C2) Të ardhurat Viti kaluar'!B101</f>
        <v>0</v>
      </c>
      <c r="C58" s="30">
        <f>'(C2) Të ardhurat Viti kaluar'!C101</f>
        <v>0</v>
      </c>
      <c r="D58" s="30">
        <f>'(C2) Të ardhurat Viti kaluar'!D101</f>
        <v>0</v>
      </c>
      <c r="E58" s="38"/>
      <c r="F58" s="38"/>
      <c r="G58" s="38"/>
      <c r="H58" s="38"/>
      <c r="I58" s="38"/>
      <c r="J58" s="37"/>
      <c r="K58" s="37"/>
      <c r="L58" s="103"/>
      <c r="M58" s="103"/>
      <c r="N58" s="103"/>
    </row>
    <row r="59" spans="1:14" x14ac:dyDescent="0.2">
      <c r="A59" s="185" t="str">
        <f>'(G1) Translator'!A287</f>
        <v>Kredi 3</v>
      </c>
      <c r="B59" s="185">
        <f>'(C2) Të ardhurat Viti kaluar'!B102</f>
        <v>0</v>
      </c>
      <c r="C59" s="30">
        <f>'(C2) Të ardhurat Viti kaluar'!C102</f>
        <v>0</v>
      </c>
      <c r="D59" s="30">
        <f>'(C2) Të ardhurat Viti kaluar'!D102</f>
        <v>0</v>
      </c>
      <c r="E59" s="38"/>
      <c r="F59" s="38"/>
      <c r="G59" s="38"/>
      <c r="H59" s="38"/>
      <c r="I59" s="38"/>
      <c r="J59" s="37"/>
      <c r="K59" s="37"/>
      <c r="L59" s="103"/>
      <c r="M59" s="103"/>
      <c r="N59" s="103"/>
    </row>
    <row r="60" spans="1:14" x14ac:dyDescent="0.2">
      <c r="A60" s="185" t="str">
        <f>'(G1) Translator'!A288</f>
        <v>Kredi 4</v>
      </c>
      <c r="B60" s="185">
        <f>'(C2) Të ardhurat Viti kaluar'!B103</f>
        <v>0</v>
      </c>
      <c r="C60" s="30">
        <f>'(C2) Të ardhurat Viti kaluar'!C103</f>
        <v>0</v>
      </c>
      <c r="D60" s="30">
        <f>'(C2) Të ardhurat Viti kaluar'!D103</f>
        <v>0</v>
      </c>
      <c r="E60" s="38"/>
      <c r="F60" s="38"/>
      <c r="G60" s="38"/>
      <c r="H60" s="38"/>
      <c r="I60" s="38"/>
      <c r="J60" s="37"/>
      <c r="K60" s="37"/>
      <c r="L60" s="103"/>
      <c r="M60" s="103"/>
      <c r="N60" s="103"/>
    </row>
    <row r="61" spans="1:14" x14ac:dyDescent="0.2">
      <c r="A61" s="185" t="str">
        <f>'(G1) Translator'!A289</f>
        <v>Kredi 5</v>
      </c>
      <c r="B61" s="185">
        <f>'(C2) Të ardhurat Viti kaluar'!B104</f>
        <v>0</v>
      </c>
      <c r="C61" s="30">
        <f>'(C2) Të ardhurat Viti kaluar'!C104</f>
        <v>0</v>
      </c>
      <c r="D61" s="30">
        <f>'(C2) Të ardhurat Viti kaluar'!D104</f>
        <v>0</v>
      </c>
      <c r="E61" s="38"/>
      <c r="F61" s="38"/>
      <c r="G61" s="38"/>
      <c r="H61" s="38"/>
      <c r="I61" s="38"/>
      <c r="J61" s="37"/>
      <c r="K61" s="37"/>
      <c r="L61" s="103"/>
      <c r="M61" s="103"/>
      <c r="N61" s="103"/>
    </row>
    <row r="62" spans="1:14" x14ac:dyDescent="0.2">
      <c r="A62" s="185" t="str">
        <f>'(G1) Translator'!A290</f>
        <v>Kredi 6</v>
      </c>
      <c r="B62" s="185">
        <f>'(C2) Të ardhurat Viti kaluar'!B105</f>
        <v>0</v>
      </c>
      <c r="C62" s="30">
        <f>'(C2) Të ardhurat Viti kaluar'!C105</f>
        <v>0</v>
      </c>
      <c r="D62" s="30">
        <f>'(C2) Të ardhurat Viti kaluar'!D105</f>
        <v>0</v>
      </c>
      <c r="E62" s="38"/>
      <c r="F62" s="38"/>
      <c r="G62" s="38"/>
      <c r="H62" s="38"/>
      <c r="I62" s="38"/>
      <c r="J62" s="37"/>
      <c r="K62" s="37"/>
      <c r="L62" s="103"/>
      <c r="M62" s="103"/>
      <c r="N62" s="103"/>
    </row>
    <row r="63" spans="1:14" x14ac:dyDescent="0.2">
      <c r="A63" s="185" t="str">
        <f>'(G1) Translator'!A291</f>
        <v>Kredi 7</v>
      </c>
      <c r="B63" s="185">
        <f>'(C2) Të ardhurat Viti kaluar'!B106</f>
        <v>0</v>
      </c>
      <c r="C63" s="30">
        <f>'(C2) Të ardhurat Viti kaluar'!C106</f>
        <v>0</v>
      </c>
      <c r="D63" s="30">
        <f>'(C2) Të ardhurat Viti kaluar'!D106</f>
        <v>0</v>
      </c>
      <c r="E63" s="38"/>
      <c r="F63" s="38"/>
      <c r="G63" s="38"/>
      <c r="H63" s="38"/>
      <c r="I63" s="38"/>
      <c r="J63" s="37"/>
      <c r="K63" s="37"/>
      <c r="L63" s="103"/>
      <c r="M63" s="103"/>
      <c r="N63" s="103"/>
    </row>
    <row r="64" spans="1:14" x14ac:dyDescent="0.2">
      <c r="A64" s="185" t="str">
        <f>'(G1) Translator'!A292</f>
        <v>Kredi 8</v>
      </c>
      <c r="B64" s="185">
        <f>'(C2) Të ardhurat Viti kaluar'!B107</f>
        <v>0</v>
      </c>
      <c r="C64" s="30">
        <f>'(C2) Të ardhurat Viti kaluar'!C107</f>
        <v>0</v>
      </c>
      <c r="D64" s="30">
        <f>'(C2) Të ardhurat Viti kaluar'!D107</f>
        <v>0</v>
      </c>
      <c r="E64" s="38"/>
      <c r="F64" s="38"/>
      <c r="G64" s="38"/>
      <c r="H64" s="38"/>
      <c r="I64" s="38"/>
      <c r="J64" s="37"/>
      <c r="K64" s="37"/>
      <c r="L64" s="103"/>
      <c r="M64" s="103"/>
      <c r="N64" s="103"/>
    </row>
    <row r="65" spans="1:14" x14ac:dyDescent="0.2">
      <c r="A65" s="185" t="str">
        <f>'(G1) Translator'!A293</f>
        <v>Kredi 9</v>
      </c>
      <c r="B65" s="185">
        <f>'(C2) Të ardhurat Viti kaluar'!B108</f>
        <v>0</v>
      </c>
      <c r="C65" s="30">
        <f>'(C2) Të ardhurat Viti kaluar'!C108</f>
        <v>0</v>
      </c>
      <c r="D65" s="30">
        <f>'(C2) Të ardhurat Viti kaluar'!D108</f>
        <v>0</v>
      </c>
      <c r="E65" s="38"/>
      <c r="F65" s="38"/>
      <c r="G65" s="38"/>
      <c r="H65" s="38"/>
      <c r="I65" s="38"/>
      <c r="J65" s="37"/>
      <c r="K65" s="37"/>
      <c r="L65" s="103"/>
      <c r="M65" s="103"/>
      <c r="N65" s="103"/>
    </row>
    <row r="66" spans="1:14" x14ac:dyDescent="0.2">
      <c r="A66" s="185" t="str">
        <f>'(G1) Translator'!A294</f>
        <v>Kredi 10</v>
      </c>
      <c r="B66" s="185">
        <f>'(C2) Të ardhurat Viti kaluar'!B109</f>
        <v>0</v>
      </c>
      <c r="C66" s="30">
        <f>'(C2) Të ardhurat Viti kaluar'!C109</f>
        <v>0</v>
      </c>
      <c r="D66" s="30">
        <f>'(C2) Të ardhurat Viti kaluar'!D109</f>
        <v>0</v>
      </c>
      <c r="E66" s="38"/>
      <c r="F66" s="38"/>
      <c r="G66" s="38"/>
      <c r="H66" s="38"/>
      <c r="I66" s="38"/>
      <c r="J66" s="37"/>
      <c r="K66" s="37"/>
      <c r="L66" s="103"/>
      <c r="M66" s="103"/>
      <c r="N66" s="103"/>
    </row>
    <row r="67" spans="1:14" x14ac:dyDescent="0.2">
      <c r="A67" s="221" t="str">
        <f>'(G1) Translator'!A300</f>
        <v>Gjithsej kredi</v>
      </c>
      <c r="B67" s="49"/>
      <c r="C67" s="49">
        <f>+SUM(C57:C66)</f>
        <v>0</v>
      </c>
      <c r="D67" s="49">
        <f>+SUM(D57:D66)</f>
        <v>0</v>
      </c>
      <c r="E67" s="47"/>
      <c r="F67" s="47"/>
      <c r="G67" s="47"/>
      <c r="H67" s="47"/>
      <c r="I67" s="48"/>
      <c r="J67" s="47"/>
      <c r="K67" s="47"/>
      <c r="L67" s="46">
        <f>+SUM(L57:L66)</f>
        <v>0</v>
      </c>
      <c r="M67" s="46">
        <f>+SUM(M57:M66)</f>
        <v>0</v>
      </c>
      <c r="N67" s="46">
        <f>+SUM(N57:N66)</f>
        <v>0</v>
      </c>
    </row>
    <row r="68" spans="1:14" x14ac:dyDescent="0.2">
      <c r="A68" s="24"/>
      <c r="B68" s="31"/>
      <c r="C68" s="11"/>
      <c r="D68" s="71"/>
      <c r="E68" s="23"/>
      <c r="F68" s="23"/>
      <c r="G68" s="23"/>
      <c r="H68" s="23"/>
      <c r="I68" s="25"/>
      <c r="J68" s="23"/>
      <c r="K68" s="23"/>
      <c r="L68" s="11"/>
      <c r="M68" s="11"/>
      <c r="N68" s="11"/>
    </row>
  </sheetData>
  <sheetProtection password="C771" sheet="1" objects="1" scenarios="1" selectLockedCells="1"/>
  <mergeCells count="12">
    <mergeCell ref="E1:N1"/>
    <mergeCell ref="A6:B6"/>
    <mergeCell ref="E11:K11"/>
    <mergeCell ref="E5:K5"/>
    <mergeCell ref="A3:N3"/>
    <mergeCell ref="A9:N9"/>
    <mergeCell ref="A24:N24"/>
    <mergeCell ref="E26:K26"/>
    <mergeCell ref="E41:K41"/>
    <mergeCell ref="E56:K56"/>
    <mergeCell ref="A54:N54"/>
    <mergeCell ref="A39:N39"/>
  </mergeCells>
  <pageMargins left="0.78740157480314965" right="0.70866141732283472" top="0.84562499999999996" bottom="0.78740157480314965" header="0.43307086614173229" footer="0.31496062992125984"/>
  <pageSetup paperSize="9" fitToHeight="0" orientation="landscape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Business&amp;R1</oddFooter>
  </headerFooter>
  <rowBreaks count="4" manualBreakCount="4">
    <brk id="22" max="13" man="1"/>
    <brk id="37" max="13" man="1"/>
    <brk id="52" max="13" man="1"/>
    <brk id="67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24"/>
  <sheetViews>
    <sheetView showGridLines="0" topLeftCell="A13" zoomScaleNormal="10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Translator'!A359</f>
        <v>Funksioni 1</v>
      </c>
      <c r="B2" s="839" t="str">
        <f>+VLOOKUP($A2,'(B3) Struktura Organizative'!$A6:$H27,2,FALSE)</f>
        <v>Administrata</v>
      </c>
      <c r="C2" s="840"/>
      <c r="D2" s="840"/>
      <c r="E2" s="841"/>
      <c r="F2" s="842" t="str">
        <f>+VLOOKUP($A2,'(B3) Struktura Organizative'!$A6:$H27,4,FALSE)</f>
        <v>Sektori I zhvillimit dhe komunikimit</v>
      </c>
      <c r="G2" s="844"/>
      <c r="H2" s="361" t="str">
        <f>+VLOOKUP($A2,'(B3) Struktura Organizative'!$A6:$H27,5,FALSE)</f>
        <v>Evaristo Coli</v>
      </c>
      <c r="I2" s="362"/>
      <c r="J2" s="842" t="str">
        <f>+VLOOKUP($A2,'(B3) Struktura Organizative'!$A6:$H27,7,FALSE)</f>
        <v>Planifikim Manaxhim Administrim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funksion'!A7</f>
        <v>Aktiviteti / Projekti  1a</v>
      </c>
      <c r="B5" s="357" t="str">
        <f>VLOOKUP($A5,'(B4) Aktivitetet për funksion'!$A$6:$E$115,3,FALSE)</f>
        <v xml:space="preserve">Mirefunksionimi i administrates/ Shpenzime korrente dhe kapitale </v>
      </c>
      <c r="C5" s="358"/>
      <c r="D5" s="358"/>
      <c r="E5" s="358"/>
      <c r="F5" s="862" t="str">
        <f>VLOOKUP($A5,'(B4) Aktivitetet për funksion'!$A$6:$E$115,4,FALSE)</f>
        <v>Aktivitet në vazhdim</v>
      </c>
      <c r="G5" s="863"/>
      <c r="H5" s="863"/>
      <c r="I5" s="864"/>
      <c r="J5" s="833" t="str">
        <f>VLOOKUP($A5,'(B4) Aktivitetet për funksion'!$A$6:$E$115,5,FALSE)</f>
        <v>Funksioni ekskluzive</v>
      </c>
      <c r="K5" s="833"/>
      <c r="L5" s="833"/>
      <c r="M5" s="833"/>
    </row>
    <row r="6" spans="1:13" ht="13.5" customHeight="1" x14ac:dyDescent="0.2">
      <c r="A6" s="263" t="str">
        <f>'(B4) Aktivitetet për funksion'!A8</f>
        <v>Aktiviteti / Projekti  1b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funksion'!A9</f>
        <v>Aktiviteti / Projekti  1c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7375</v>
      </c>
      <c r="L11" s="385">
        <f>E51+E52+E62+E63+E85+E86+E96+E97+E119+E120+E130+E131</f>
        <v>7670</v>
      </c>
      <c r="M11" s="385">
        <f>F51+F52+F62+F63+F85+F86+F96+F97+F119+F120+F130+F131</f>
        <v>7976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3964.6740000000009</v>
      </c>
      <c r="L12" s="385">
        <f>L14-L11-L13</f>
        <v>4340.5917328000014</v>
      </c>
      <c r="M12" s="385">
        <f>M14-M11-M13</f>
        <v>4501.1792034148802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971</v>
      </c>
      <c r="L13" s="385">
        <f>E58+E66+E92+E100+E126+E134</f>
        <v>1866</v>
      </c>
      <c r="M13" s="385">
        <f>F58+F66+F92+F100+F126+F134</f>
        <v>2053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15270</v>
      </c>
      <c r="J14" s="104">
        <f>C48+C82+C116</f>
        <v>10760</v>
      </c>
      <c r="K14" s="396">
        <f>D48+D82+D116</f>
        <v>12310.674000000001</v>
      </c>
      <c r="L14" s="396">
        <f>E48+E82+E116</f>
        <v>13876.591732800001</v>
      </c>
      <c r="M14" s="396">
        <f>F48+F82+F116</f>
        <v>14530.17920341488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121</v>
      </c>
      <c r="J16" s="104">
        <f>J51+J85+J119</f>
        <v>1295</v>
      </c>
      <c r="K16" s="396">
        <f>K51+K85+K119</f>
        <v>1004.3000000000001</v>
      </c>
      <c r="L16" s="396">
        <f>L51+L85+L119</f>
        <v>1004.3000000000001</v>
      </c>
      <c r="M16" s="396">
        <f>M51+M85+M119</f>
        <v>1004.3000000000001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4786</v>
      </c>
      <c r="J18" s="104">
        <f>J61+J95+J129</f>
        <v>5500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10363</v>
      </c>
      <c r="J20" s="46">
        <f>J14-J16-J18</f>
        <v>3965</v>
      </c>
      <c r="K20" s="397">
        <f>K14-K16-K18</f>
        <v>11306.374000000002</v>
      </c>
      <c r="L20" s="397">
        <f>L14-L16-L18</f>
        <v>12872.291732800002</v>
      </c>
      <c r="M20" s="397">
        <f>M14-M16-M18</f>
        <v>13525.879203414881</v>
      </c>
    </row>
    <row r="21" spans="1:13" ht="11.25" customHeight="1" x14ac:dyDescent="0.2">
      <c r="I21" s="381">
        <f>I69+I103+I137</f>
        <v>10363</v>
      </c>
      <c r="J21" s="381">
        <f>J69+J103+J137</f>
        <v>3965</v>
      </c>
      <c r="K21" s="381">
        <f>K69+K103+K137</f>
        <v>11306.374000000002</v>
      </c>
      <c r="L21" s="381">
        <f>L69+L103+L137</f>
        <v>12872.291732800002</v>
      </c>
      <c r="M21" s="381">
        <f>M69+M103+M137</f>
        <v>13525.879203414881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Tavanet'!C10</f>
        <v>13752</v>
      </c>
      <c r="L24" s="386">
        <f>'(D1) Tavanet'!D10</f>
        <v>13876</v>
      </c>
      <c r="M24" s="387">
        <f>'(D1) Tavanet'!E10</f>
        <v>14530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12310.674000000001</v>
      </c>
      <c r="L25" s="388">
        <f>L14</f>
        <v>13876.591732800001</v>
      </c>
      <c r="M25" s="389">
        <f>M14</f>
        <v>14530.17920341488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STOP!</v>
      </c>
      <c r="K26" s="390">
        <f>K25-K24</f>
        <v>-1441.3259999999991</v>
      </c>
      <c r="L26" s="390">
        <f>L25-L24</f>
        <v>0.59173280000140949</v>
      </c>
      <c r="M26" s="391">
        <f>M25-M24</f>
        <v>0.1792034148802486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Tavanet'!C7</f>
        <v>7375</v>
      </c>
      <c r="L28" s="386">
        <f>'(D1) Tavanet'!D7</f>
        <v>7670</v>
      </c>
      <c r="M28" s="387">
        <f>'(D1) Tavanet'!E7</f>
        <v>7976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7375</v>
      </c>
      <c r="L29" s="388">
        <f>L11</f>
        <v>7670</v>
      </c>
      <c r="M29" s="389">
        <f>M11</f>
        <v>7976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Tavanet'!C8</f>
        <v>4185</v>
      </c>
      <c r="L32" s="386">
        <f>'(D1) Tavanet'!D8</f>
        <v>4340</v>
      </c>
      <c r="M32" s="387">
        <f>'(D1) Tavanet'!E8</f>
        <v>4501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3964.6740000000009</v>
      </c>
      <c r="L33" s="388">
        <f>L12</f>
        <v>4340.5917328000014</v>
      </c>
      <c r="M33" s="389">
        <f>M12</f>
        <v>4501.1792034148802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STOP!</v>
      </c>
      <c r="K34" s="390">
        <f>K33-K32</f>
        <v>-220.32599999999911</v>
      </c>
      <c r="L34" s="390">
        <f>L33-L32</f>
        <v>0.59173280000140949</v>
      </c>
      <c r="M34" s="391">
        <f>M33-M32</f>
        <v>0.1792034148802486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Tavanet'!C9</f>
        <v>2192</v>
      </c>
      <c r="L36" s="386">
        <f>'(D1) Tavanet'!D9</f>
        <v>1866</v>
      </c>
      <c r="M36" s="387">
        <f>'(D1) Tavanet'!E9</f>
        <v>2053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971</v>
      </c>
      <c r="L37" s="388">
        <f>L13</f>
        <v>1866</v>
      </c>
      <c r="M37" s="389">
        <f>M13</f>
        <v>2053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STOP!</v>
      </c>
      <c r="K38" s="390">
        <f>K37-K36</f>
        <v>-1221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1</v>
      </c>
      <c r="B40" s="868" t="str">
        <f>B$2</f>
        <v>Administrata</v>
      </c>
      <c r="C40" s="868"/>
      <c r="D40" s="868"/>
      <c r="E40" s="868"/>
      <c r="F40" s="868" t="str">
        <f>A$5</f>
        <v>Aktiviteti / Projekti  1a</v>
      </c>
      <c r="G40" s="868"/>
      <c r="H40" s="868"/>
      <c r="I40" s="868" t="str">
        <f>B$5</f>
        <v xml:space="preserve">Mirefunksionimi i administrates/ Shpenzime korrente dhe kapitale 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>
        <v>0.02</v>
      </c>
      <c r="F45" s="156">
        <v>0.02</v>
      </c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>
        <v>0.105</v>
      </c>
      <c r="F46" s="155">
        <v>2.69E-2</v>
      </c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>
        <v>-0.1938</v>
      </c>
      <c r="E47" s="156">
        <v>2.2000000000000001E-3</v>
      </c>
      <c r="F47" s="156">
        <v>2.0000000000000001E-4</v>
      </c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'!C9</f>
        <v>15270</v>
      </c>
      <c r="C48" s="101">
        <f>'(C1) Shpenzimet Viti i kaluar '!G9</f>
        <v>10760</v>
      </c>
      <c r="D48" s="355">
        <f>IF(B48=0,D44*(1+(SUM(D45:D47))),B48*(1+(SUM(C45:C47)))*(1+(SUM(D45:D47))))</f>
        <v>12310.674000000001</v>
      </c>
      <c r="E48" s="355">
        <f>IF(D48=0,E44*(1+(SUM(E45:E47))),D48*(1+(SUM(E45:E47))))</f>
        <v>13876.591732800001</v>
      </c>
      <c r="F48" s="355">
        <f>IF(E48=0,F44*(1+(SUM(F45:F47))),E48*(1+(SUM(F45:F47))))</f>
        <v>14530.17920341488</v>
      </c>
      <c r="G48" s="371"/>
      <c r="H48" s="345" t="str">
        <f>'Z2'!H48</f>
        <v>Impakti i vlerësuar i faktorëve të tjerë influencues në  %</v>
      </c>
      <c r="I48" s="369"/>
      <c r="J48" s="157"/>
      <c r="K48" s="157">
        <v>7.3</v>
      </c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43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'!D9</f>
        <v>121</v>
      </c>
      <c r="J51" s="101">
        <f>'(C1) Shpenzimet Viti i kaluar '!H9</f>
        <v>1295</v>
      </c>
      <c r="K51" s="355">
        <f>IF(I51=0,K44*(1+(SUM(K45:K49))),I51*(1+(SUM(J45:J49)))*(1+(SUM(K45:K49))))</f>
        <v>1004.3000000000001</v>
      </c>
      <c r="L51" s="355">
        <f>IF(K51=0,L44*(1+(SUM(L45:L49))),K51*(1+(SUM(L45:L49))))</f>
        <v>1004.3000000000001</v>
      </c>
      <c r="M51" s="355">
        <f>IF(L51=0,M44*(1+(SUM(M45:M49))),L51*(1+(SUM(M45:M49))))</f>
        <v>1004.3000000000001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43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43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>
        <v>971</v>
      </c>
      <c r="E58" s="106">
        <v>1866</v>
      </c>
      <c r="F58" s="106">
        <v>2053</v>
      </c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'!E9</f>
        <v>4786</v>
      </c>
      <c r="J61" s="101">
        <f>'(C1) Shpenzimet Viti i kaluar '!I9</f>
        <v>5500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43">
        <v>7375</v>
      </c>
      <c r="E62" s="106">
        <v>7670</v>
      </c>
      <c r="F62" s="106">
        <v>7976</v>
      </c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43"/>
      <c r="E63" s="106"/>
      <c r="F63" s="106"/>
      <c r="G63" s="153"/>
      <c r="H63" s="399" t="str">
        <f>'Z2'!H63</f>
        <v>PARASHIKIMI I TE ARDHURAVE</v>
      </c>
      <c r="I63" s="101">
        <f>I61+I51</f>
        <v>4907</v>
      </c>
      <c r="J63" s="101">
        <f>J51+J61</f>
        <v>6795</v>
      </c>
      <c r="K63" s="355">
        <f>K51+K61</f>
        <v>1004.3000000000001</v>
      </c>
      <c r="L63" s="355">
        <f>L51+L61</f>
        <v>1004.3000000000001</v>
      </c>
      <c r="M63" s="355">
        <f>M51+M61</f>
        <v>1004.3000000000001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43">
        <v>3965</v>
      </c>
      <c r="E64" s="106">
        <v>4340</v>
      </c>
      <c r="F64" s="106">
        <v>4501</v>
      </c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80" t="str">
        <f>IF(OR(D68&lt;0,E68&lt;0,F68&lt;0),"STOP","OK!")</f>
        <v>STOP</v>
      </c>
      <c r="C68" s="881"/>
      <c r="D68" s="368">
        <f>D48-SUM(D62:D67)-SUM(D51:D60)</f>
        <v>-0.32599999999911233</v>
      </c>
      <c r="E68" s="368">
        <f>E48-SUM(E62:E67)-SUM(E51:E60)</f>
        <v>0.59173280000140949</v>
      </c>
      <c r="F68" s="368">
        <f>F48-SUM(F62:F67)-SUM(F51:F60)</f>
        <v>0.1792034148802486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15270</v>
      </c>
      <c r="C69" s="101">
        <f>C48</f>
        <v>10760</v>
      </c>
      <c r="D69" s="355">
        <f>SUM(D51:D60)+SUM(D62:D68)</f>
        <v>12310.674000000001</v>
      </c>
      <c r="E69" s="355">
        <f>SUM(E51:E60)+SUM(E62:E68)</f>
        <v>13876.591732800001</v>
      </c>
      <c r="F69" s="355">
        <f>SUM(F51:F60)+SUM(F62:F68)</f>
        <v>14530.17920341488</v>
      </c>
      <c r="G69" s="153"/>
      <c r="H69" s="45" t="str">
        <f>'Z2'!H69</f>
        <v>SHUMA NETO E KËRKUAR</v>
      </c>
      <c r="I69" s="46">
        <f>B48-I51-I61</f>
        <v>10363</v>
      </c>
      <c r="J69" s="46">
        <f>C48-J51-J61</f>
        <v>3965</v>
      </c>
      <c r="K69" s="46">
        <f>D48-K51-K61</f>
        <v>11306.374000000002</v>
      </c>
      <c r="L69" s="46">
        <f>E48-L51-L61</f>
        <v>12872.291732800002</v>
      </c>
      <c r="M69" s="46">
        <f>F48-M51-M61</f>
        <v>13525.879203414881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1</v>
      </c>
      <c r="B74" s="890" t="str">
        <f>B$2</f>
        <v>Administrata</v>
      </c>
      <c r="C74" s="890"/>
      <c r="D74" s="890"/>
      <c r="E74" s="890"/>
      <c r="F74" s="868" t="str">
        <f>A$6</f>
        <v>Aktiviteti / Projekti  1b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'!C10</f>
        <v>0</v>
      </c>
      <c r="C82" s="101">
        <f>'(C1) Shpenzimet Viti i kaluar '!G10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'!D10</f>
        <v>0</v>
      </c>
      <c r="J85" s="101">
        <f>'(C1) Shpenzimet Viti i kaluar '!H10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'!E10</f>
        <v>0</v>
      </c>
      <c r="J95" s="101">
        <f>'(C1) Shpenzimet Viti i kaluar '!I10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80" t="str">
        <f>IF(OR(D102&lt;0,E102&lt;0,F102&lt;0),"STOP","OK!")</f>
        <v>OK!</v>
      </c>
      <c r="C102" s="881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1</v>
      </c>
      <c r="B108" s="890" t="str">
        <f>B$2</f>
        <v>Administrata</v>
      </c>
      <c r="C108" s="890"/>
      <c r="D108" s="890"/>
      <c r="E108" s="890"/>
      <c r="F108" s="868" t="str">
        <f>A$7</f>
        <v>Aktiviteti / Projekti  1c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'!C11</f>
        <v>0</v>
      </c>
      <c r="C116" s="101">
        <f>'(C1) Shpenzimet Viti i kaluar '!G11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'!D11</f>
        <v>0</v>
      </c>
      <c r="J119" s="101">
        <f>'(C1) Shpenzimet Viti i kaluar '!H11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'!E11</f>
        <v>0</v>
      </c>
      <c r="J129" s="101">
        <f>'(C1) Shpenzimet Viti i kaluar '!I11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80" t="str">
        <f>IF(OR(D136&lt;0,E136&lt;0,F136&lt;0),"STOP","OK!")</f>
        <v>OK!</v>
      </c>
      <c r="C136" s="881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disablePrompts="1" count="2">
    <dataValidation type="whole" errorStyle="warning" allowBlank="1" showInputMessage="1" showErrorMessage="1" errorTitle="CEILING TOO DEEP" sqref="K26:M26 K30:M31 K34:M34 K38:M39">
      <formula1>0</formula1>
      <formula2>1000000000</formula2>
    </dataValidation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3" manualBreakCount="3">
    <brk id="41" max="16383" man="1"/>
    <brk id="73" max="16383" man="1"/>
    <brk id="10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Translator'!A360</f>
        <v>Funksioni 2</v>
      </c>
      <c r="B2" s="839" t="str">
        <f>+VLOOKUP($A2,'(B3) Struktura Organizative'!$A6:$H27,2,FALSE)</f>
        <v>Pastrimi dhe gjelbrimi</v>
      </c>
      <c r="C2" s="840"/>
      <c r="D2" s="840"/>
      <c r="E2" s="841"/>
      <c r="F2" s="842" t="str">
        <f>+VLOOKUP($A2,'(B3) Struktura Organizative'!$A6:$H27,4,FALSE)</f>
        <v>Sektori i Sherbimeve Publike, Menaxhimit te Territorit dhe Ceshtjeve Juridike</v>
      </c>
      <c r="G2" s="844"/>
      <c r="H2" s="361" t="str">
        <f>+VLOOKUP($A2,'(B3) Struktura Organizative'!$A6:$H27,5,FALSE)</f>
        <v>Arben Dodaj</v>
      </c>
      <c r="I2" s="362"/>
      <c r="J2" s="842" t="str">
        <f>+VLOOKUP($A2,'(B3) Struktura Organizative'!$A6:$H27,7,FALSE)</f>
        <v>Sherbimet Publike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funksion'!A12</f>
        <v>Aktiviteti / Projekti  2a</v>
      </c>
      <c r="B5" s="357">
        <f>VLOOKUP($A5,'(B4) Aktivitetet për funksion'!$A$6:$E$115,3,FALSE)</f>
        <v>0</v>
      </c>
      <c r="C5" s="358"/>
      <c r="D5" s="358"/>
      <c r="E5" s="358"/>
      <c r="F5" s="862">
        <f>VLOOKUP($A5,'(B4) Aktivitetet për funksion'!$A$6:$E$115,4,FALSE)</f>
        <v>0</v>
      </c>
      <c r="G5" s="863"/>
      <c r="H5" s="863"/>
      <c r="I5" s="864"/>
      <c r="J5" s="833">
        <f>VLOOKUP($A5,'(B4) Aktivitetet për funksion'!$A$6:$E$115,5,FALSE)</f>
        <v>0</v>
      </c>
      <c r="K5" s="833"/>
      <c r="L5" s="833"/>
      <c r="M5" s="833"/>
    </row>
    <row r="6" spans="1:13" ht="13.5" customHeight="1" x14ac:dyDescent="0.2">
      <c r="A6" s="263" t="str">
        <f>'(B4) Aktivitetet për funksion'!A13</f>
        <v>Aktiviteti / Projekti  2b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funksion'!A14</f>
        <v>Aktiviteti / Projekti  2c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0</v>
      </c>
      <c r="L11" s="385">
        <f>E51+E52+E62+E63+E85+E86+E96+E97+E119+E120+E130+E131</f>
        <v>0</v>
      </c>
      <c r="M11" s="385">
        <f>F51+F52+F62+F63+F85+F86+F96+F97+F119+F120+F130+F131</f>
        <v>0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</v>
      </c>
      <c r="L12" s="385">
        <f>L14-L11-L13</f>
        <v>0</v>
      </c>
      <c r="M12" s="385">
        <f>M14-M11-M13</f>
        <v>0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0</v>
      </c>
      <c r="J14" s="104">
        <f>C48+C82+C116</f>
        <v>0</v>
      </c>
      <c r="K14" s="396">
        <f>D48+D82+D116</f>
        <v>0</v>
      </c>
      <c r="L14" s="396">
        <f>E48+E82+E116</f>
        <v>0</v>
      </c>
      <c r="M14" s="396">
        <f>F48+F82+F116</f>
        <v>0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300</v>
      </c>
      <c r="K16" s="396">
        <f>K51+K85+K119</f>
        <v>800</v>
      </c>
      <c r="L16" s="396">
        <f>L51+L85+L119</f>
        <v>800</v>
      </c>
      <c r="M16" s="396">
        <f>M51+M85+M119</f>
        <v>800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0</v>
      </c>
      <c r="J20" s="46">
        <f>J14-J16-J18</f>
        <v>-300</v>
      </c>
      <c r="K20" s="397">
        <f>K14-K16-K18</f>
        <v>-800</v>
      </c>
      <c r="L20" s="397">
        <f>L14-L16-L18</f>
        <v>-800</v>
      </c>
      <c r="M20" s="397">
        <f>M14-M16-M18</f>
        <v>-800</v>
      </c>
    </row>
    <row r="21" spans="1:13" ht="11.25" customHeight="1" x14ac:dyDescent="0.2">
      <c r="I21" s="381">
        <f>I69+I103+I137</f>
        <v>0</v>
      </c>
      <c r="J21" s="381">
        <f>J69+J103+J137</f>
        <v>-300</v>
      </c>
      <c r="K21" s="381">
        <f>K69+K103+K137</f>
        <v>-800</v>
      </c>
      <c r="L21" s="381">
        <f>L69+L103+L137</f>
        <v>-800</v>
      </c>
      <c r="M21" s="381">
        <f>M69+M103+M137</f>
        <v>-800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Tavanet'!C15</f>
        <v>0</v>
      </c>
      <c r="L24" s="386">
        <f>'(D1) Tavanet'!D15</f>
        <v>0</v>
      </c>
      <c r="M24" s="387">
        <f>'(D1) Tavanet'!E15</f>
        <v>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0</v>
      </c>
      <c r="L25" s="388">
        <f>L14</f>
        <v>0</v>
      </c>
      <c r="M25" s="389">
        <f>M14</f>
        <v>0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0</v>
      </c>
      <c r="M26" s="391">
        <f>M25-M24</f>
        <v>0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Tavanet'!C12</f>
        <v>0</v>
      </c>
      <c r="L28" s="386">
        <f>'(D1) Tavanet'!D12</f>
        <v>0</v>
      </c>
      <c r="M28" s="387">
        <f>'(D1) Tavanet'!E12</f>
        <v>0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0</v>
      </c>
      <c r="L29" s="388">
        <f>L11</f>
        <v>0</v>
      </c>
      <c r="M29" s="389">
        <f>M11</f>
        <v>0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Tavanet'!C13</f>
        <v>0</v>
      </c>
      <c r="L32" s="386">
        <f>'(D1) Tavanet'!D13</f>
        <v>0</v>
      </c>
      <c r="M32" s="387">
        <f>'(D1) Tavanet'!E13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</v>
      </c>
      <c r="L33" s="388">
        <f>L12</f>
        <v>0</v>
      </c>
      <c r="M33" s="389">
        <f>M12</f>
        <v>0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0</v>
      </c>
      <c r="M34" s="391">
        <f>M33-M32</f>
        <v>0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Tavanet'!C14</f>
        <v>0</v>
      </c>
      <c r="L36" s="386">
        <f>'(D1) Tavanet'!D14</f>
        <v>0</v>
      </c>
      <c r="M36" s="387">
        <f>'(D1) Tavanet'!E14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2</v>
      </c>
      <c r="B40" s="868" t="str">
        <f>B$2</f>
        <v>Pastrimi dhe gjelbrimi</v>
      </c>
      <c r="C40" s="868"/>
      <c r="D40" s="868"/>
      <c r="E40" s="868"/>
      <c r="F40" s="868" t="str">
        <f>A$5</f>
        <v>Aktiviteti / Projekti  2a</v>
      </c>
      <c r="G40" s="868"/>
      <c r="H40" s="868"/>
      <c r="I40" s="868">
        <f>B$5</f>
        <v>0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>
        <v>300</v>
      </c>
      <c r="K44" s="602">
        <v>800</v>
      </c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/>
      <c r="L45" s="157">
        <v>0</v>
      </c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'!C14</f>
        <v>0</v>
      </c>
      <c r="C48" s="101">
        <f>'(C1) Shpenzimet Viti i kaluar '!G14</f>
        <v>0</v>
      </c>
      <c r="D48" s="355">
        <f>IF(B48=0,D44*(1+(SUM(D45:D47))),B48*(1+(SUM(C45:C47)))*(1+(SUM(D45:D47))))</f>
        <v>0</v>
      </c>
      <c r="E48" s="355">
        <f>IF(D48=0,E44*(1+(SUM(E45:E47))),D48*(1+(SUM(E45:E47))))</f>
        <v>0</v>
      </c>
      <c r="F48" s="355">
        <f>IF(E48=0,F44*(1+(SUM(F45:F47))),E48*(1+(SUM(F45:F47))))</f>
        <v>0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'!D14</f>
        <v>0</v>
      </c>
      <c r="J51" s="101">
        <f>'(C1) Shpenzimet Viti i kaluar '!H14</f>
        <v>300</v>
      </c>
      <c r="K51" s="355">
        <f>IF(I51=0,K44*(1+(SUM(K45:K49))),I51*(1+(SUM(J45:J49)))*(1+(SUM(K45:K49))))</f>
        <v>800</v>
      </c>
      <c r="L51" s="355">
        <f>IF(K51=0,L44*(1+(SUM(L45:L49))),K51*(1+(SUM(L45:L49))))</f>
        <v>800</v>
      </c>
      <c r="M51" s="355">
        <f>IF(L51=0,M44*(1+(SUM(M45:M49))),L51*(1+(SUM(M45:M49))))</f>
        <v>800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'!E14</f>
        <v>0</v>
      </c>
      <c r="J61" s="101">
        <f>'(C1) Shpenzimet Viti i kaluar '!I14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/>
      <c r="E62" s="106"/>
      <c r="F62" s="106"/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300</v>
      </c>
      <c r="K63" s="355">
        <f>K51+K61</f>
        <v>800</v>
      </c>
      <c r="L63" s="355">
        <f>L51+L61</f>
        <v>800</v>
      </c>
      <c r="M63" s="355">
        <f>M51+M61</f>
        <v>800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OK!</v>
      </c>
      <c r="C68" s="892"/>
      <c r="D68" s="368">
        <f>D48-SUM(D62:D67)-SUM(D51:D60)</f>
        <v>0</v>
      </c>
      <c r="E68" s="368">
        <f>E48-SUM(E62:E67)-SUM(E51:E60)</f>
        <v>0</v>
      </c>
      <c r="F68" s="368">
        <f>F48-SUM(F62:F67)-SUM(F51:F60)</f>
        <v>0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0</v>
      </c>
      <c r="C69" s="101">
        <f>C48</f>
        <v>0</v>
      </c>
      <c r="D69" s="355">
        <f>SUM(D51:D60)+SUM(D62:D68)</f>
        <v>0</v>
      </c>
      <c r="E69" s="355">
        <f>SUM(E51:E60)+SUM(E62:E68)</f>
        <v>0</v>
      </c>
      <c r="F69" s="355">
        <f>SUM(F51:F60)+SUM(F62:F68)</f>
        <v>0</v>
      </c>
      <c r="G69" s="153"/>
      <c r="H69" s="45" t="str">
        <f>'Z2'!H69</f>
        <v>SHUMA NETO E KËRKUAR</v>
      </c>
      <c r="I69" s="46">
        <f>B48-I51-I61</f>
        <v>0</v>
      </c>
      <c r="J69" s="46">
        <f>C48-J51-J61</f>
        <v>-300</v>
      </c>
      <c r="K69" s="46">
        <f>D48-K51-K61</f>
        <v>-800</v>
      </c>
      <c r="L69" s="46">
        <f>E48-L51-L61</f>
        <v>-800</v>
      </c>
      <c r="M69" s="46">
        <f>F48-M51-M61</f>
        <v>-800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2</v>
      </c>
      <c r="B74" s="890" t="str">
        <f>B$2</f>
        <v>Pastrimi dhe gjelbrimi</v>
      </c>
      <c r="C74" s="890"/>
      <c r="D74" s="890"/>
      <c r="E74" s="890"/>
      <c r="F74" s="868" t="str">
        <f>A$6</f>
        <v>Aktiviteti / Projekti  2b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'!C15</f>
        <v>0</v>
      </c>
      <c r="C82" s="101">
        <f>'(C1) Shpenzimet Viti i kaluar '!G15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'!D15</f>
        <v>0</v>
      </c>
      <c r="J85" s="101">
        <f>'(C1) Shpenzimet Viti i kaluar '!H15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'!E15</f>
        <v>0</v>
      </c>
      <c r="J95" s="101">
        <f>'(C1) Shpenzimet Viti i kaluar '!I15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2</v>
      </c>
      <c r="B108" s="890" t="str">
        <f>B$2</f>
        <v>Pastrimi dhe gjelbrimi</v>
      </c>
      <c r="C108" s="890"/>
      <c r="D108" s="890"/>
      <c r="E108" s="890"/>
      <c r="F108" s="868" t="str">
        <f>A$7</f>
        <v>Aktiviteti / Projekti  2c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'!C16</f>
        <v>0</v>
      </c>
      <c r="C116" s="101">
        <f>'(C1) Shpenzimet Viti i kaluar '!G16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'!D16</f>
        <v>0</v>
      </c>
      <c r="J119" s="101">
        <f>'(C1) Shpenzimet Viti i kaluar '!H16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'!E16</f>
        <v>0</v>
      </c>
      <c r="J129" s="101">
        <f>'(C1) Shpenzimet Viti i kaluar '!I16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Translator'!A361</f>
        <v>Funksioni 3</v>
      </c>
      <c r="B2" s="839" t="str">
        <f>+VLOOKUP($A2,'(B3) Struktura Organizative'!$A6:$H27,2,FALSE)</f>
        <v>Ujësjellës Kanalizime</v>
      </c>
      <c r="C2" s="840"/>
      <c r="D2" s="840"/>
      <c r="E2" s="841"/>
      <c r="F2" s="842" t="str">
        <f>+VLOOKUP($A2,'(B3) Struktura Organizative'!$A6:$H27,4,FALSE)</f>
        <v>Sektori i Sherbimeve Publike, Menaxhimit te Territorit dhe Ceshtjeve Juridike</v>
      </c>
      <c r="G2" s="844"/>
      <c r="H2" s="361" t="str">
        <f>+VLOOKUP($A2,'(B3) Struktura Organizative'!$A6:$H27,5,FALSE)</f>
        <v>Arben Dodaj</v>
      </c>
      <c r="I2" s="362"/>
      <c r="J2" s="842" t="str">
        <f>+VLOOKUP($A2,'(B3) Struktura Organizative'!$A6:$H27,7,FALSE)</f>
        <v>Sherbimet Publike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funksion'!A17</f>
        <v>Aktiviteti / Projekti  3a</v>
      </c>
      <c r="B5" s="357" t="str">
        <f>VLOOKUP($A5,'(B4) Aktivitetet për funksion'!$A$6:$E$115,3,FALSE)</f>
        <v>Sherbimi I Ujesjellesit/Shpenzime korrente dhe kapitale</v>
      </c>
      <c r="C5" s="358"/>
      <c r="D5" s="358"/>
      <c r="E5" s="358"/>
      <c r="F5" s="862" t="str">
        <f>VLOOKUP($A5,'(B4) Aktivitetet për funksion'!$A$6:$E$115,4,FALSE)</f>
        <v>Aktivitet në vazhdim</v>
      </c>
      <c r="G5" s="863"/>
      <c r="H5" s="863"/>
      <c r="I5" s="864"/>
      <c r="J5" s="833" t="str">
        <f>VLOOKUP($A5,'(B4) Aktivitetet për funksion'!$A$6:$E$115,5,FALSE)</f>
        <v>Funksioni ekskluzive</v>
      </c>
      <c r="K5" s="833"/>
      <c r="L5" s="833"/>
      <c r="M5" s="833"/>
    </row>
    <row r="6" spans="1:13" ht="13.5" customHeight="1" x14ac:dyDescent="0.2">
      <c r="A6" s="263" t="str">
        <f>'(B4) Aktivitetet për funksion'!A18</f>
        <v>Aktiviteti / Projekti  3b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funksion'!A19</f>
        <v>Aktiviteti / Projekti  3c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2211</v>
      </c>
      <c r="L11" s="385">
        <f>E51+E52+E62+E63+E85+E86+E96+E97+E119+E120+E130+E131</f>
        <v>2303</v>
      </c>
      <c r="M11" s="385">
        <f>F51+F52+F62+F63+F85+F86+F96+F97+F119+F120+F130+F131</f>
        <v>2395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1800.2927999999997</v>
      </c>
      <c r="L12" s="385">
        <f>L14-L11-L13</f>
        <v>1977.8516761599994</v>
      </c>
      <c r="M12" s="385">
        <f>M14-M11-M13</f>
        <v>2057.5138283740152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2731</v>
      </c>
      <c r="J14" s="104">
        <f>C48+C82+C116</f>
        <v>4582</v>
      </c>
      <c r="K14" s="396">
        <f>D48+D82+D116</f>
        <v>4011.2927999999997</v>
      </c>
      <c r="L14" s="396">
        <f>E48+E82+E116</f>
        <v>4280.8516761599994</v>
      </c>
      <c r="M14" s="396">
        <f>F48+F82+F116</f>
        <v>4452.5138283740152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1122</v>
      </c>
      <c r="J16" s="104">
        <f>J51+J85+J119</f>
        <v>1200</v>
      </c>
      <c r="K16" s="396">
        <f>K51+K85+K119</f>
        <v>1800.81</v>
      </c>
      <c r="L16" s="396">
        <f>L51+L85+L119</f>
        <v>2000.6999099999998</v>
      </c>
      <c r="M16" s="396">
        <f>M51+M85+M119</f>
        <v>2000.6999099999998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1609</v>
      </c>
      <c r="J20" s="46">
        <f>J14-J16-J18</f>
        <v>3382</v>
      </c>
      <c r="K20" s="397">
        <f>K14-K16-K18</f>
        <v>2210.4827999999998</v>
      </c>
      <c r="L20" s="397">
        <f>L14-L16-L18</f>
        <v>2280.1517661599996</v>
      </c>
      <c r="M20" s="397">
        <f>M14-M16-M18</f>
        <v>2451.8139183740154</v>
      </c>
    </row>
    <row r="21" spans="1:13" ht="11.25" customHeight="1" x14ac:dyDescent="0.2">
      <c r="I21" s="381">
        <f>I69+I103+I137</f>
        <v>1609</v>
      </c>
      <c r="J21" s="381">
        <f>J69+J103+J137</f>
        <v>3382</v>
      </c>
      <c r="K21" s="381">
        <f>K69+K103+K137</f>
        <v>2210.4827999999998</v>
      </c>
      <c r="L21" s="381">
        <f>L69+L103+L137</f>
        <v>2280.1517661599996</v>
      </c>
      <c r="M21" s="381">
        <f>M69+M103+M137</f>
        <v>2451.8139183740154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Tavanet'!C20</f>
        <v>4111</v>
      </c>
      <c r="L24" s="386">
        <f>'(D1) Tavanet'!D20</f>
        <v>4281</v>
      </c>
      <c r="M24" s="387">
        <f>'(D1) Tavanet'!E20</f>
        <v>4453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4011.2927999999997</v>
      </c>
      <c r="L25" s="388">
        <f>L14</f>
        <v>4280.8516761599994</v>
      </c>
      <c r="M25" s="389">
        <f>M14</f>
        <v>4452.5138283740152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-99.707200000000284</v>
      </c>
      <c r="L26" s="390">
        <f>L25-L24</f>
        <v>-0.14832384000055754</v>
      </c>
      <c r="M26" s="391">
        <f>M25-M24</f>
        <v>-0.48617162598475261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Tavanet'!C17</f>
        <v>2211</v>
      </c>
      <c r="L28" s="386">
        <f>'(D1) Tavanet'!D17</f>
        <v>2303</v>
      </c>
      <c r="M28" s="387">
        <f>'(D1) Tavanet'!E17</f>
        <v>2395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2211</v>
      </c>
      <c r="L29" s="388">
        <f>L11</f>
        <v>2303</v>
      </c>
      <c r="M29" s="389">
        <f>M11</f>
        <v>2395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Tavanet'!C18</f>
        <v>1900</v>
      </c>
      <c r="L32" s="386">
        <f>'(D1) Tavanet'!D18</f>
        <v>1978</v>
      </c>
      <c r="M32" s="387">
        <f>'(D1) Tavanet'!E18</f>
        <v>2058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1800.2927999999997</v>
      </c>
      <c r="L33" s="388">
        <f>L12</f>
        <v>1977.8516761599994</v>
      </c>
      <c r="M33" s="389">
        <f>M12</f>
        <v>2057.5138283740152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-99.707200000000284</v>
      </c>
      <c r="L34" s="390">
        <f>L33-L32</f>
        <v>-0.14832384000055754</v>
      </c>
      <c r="M34" s="391">
        <f>M33-M32</f>
        <v>-0.48617162598475261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Tavanet'!C19</f>
        <v>0</v>
      </c>
      <c r="L36" s="386">
        <f>'(D1) Tavanet'!D19</f>
        <v>0</v>
      </c>
      <c r="M36" s="387">
        <f>'(D1) Tavanet'!E19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3</v>
      </c>
      <c r="B40" s="868" t="str">
        <f>B$2</f>
        <v>Ujësjellës Kanalizime</v>
      </c>
      <c r="C40" s="868"/>
      <c r="D40" s="868"/>
      <c r="E40" s="868"/>
      <c r="F40" s="868" t="str">
        <f>A$5</f>
        <v>Aktiviteti / Projekti  3a</v>
      </c>
      <c r="G40" s="868"/>
      <c r="H40" s="868"/>
      <c r="I40" s="868" t="str">
        <f>B$5</f>
        <v>Sherbimi I Ujesjellesit/Shpenzime korrente dhe kapitale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>
        <v>0.02</v>
      </c>
      <c r="E45" s="156">
        <v>0.02</v>
      </c>
      <c r="F45" s="156">
        <v>0.02</v>
      </c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>
        <v>0.44879999999999998</v>
      </c>
      <c r="E46" s="155">
        <v>4.7199999999999999E-2</v>
      </c>
      <c r="F46" s="155">
        <v>2.01E-2</v>
      </c>
      <c r="G46" s="371"/>
      <c r="H46" s="345" t="str">
        <f>'Z2'!H46</f>
        <v>Përdorimi i përmirësuar i potencialit në %</v>
      </c>
      <c r="I46" s="369"/>
      <c r="J46" s="157"/>
      <c r="K46" s="75">
        <v>0.45500000000000002</v>
      </c>
      <c r="L46" s="75">
        <v>0.111</v>
      </c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>
        <v>0.15</v>
      </c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'!C19</f>
        <v>2731</v>
      </c>
      <c r="C48" s="101">
        <f>'(C1) Shpenzimet Viti i kaluar '!G19</f>
        <v>4582</v>
      </c>
      <c r="D48" s="355">
        <f>IF(B48=0,D44*(1+(SUM(D45:D47))),B48*(1+(SUM(C45:C47)))*(1+(SUM(D45:D47))))</f>
        <v>4011.2927999999997</v>
      </c>
      <c r="E48" s="355">
        <f>IF(D48=0,E44*(1+(SUM(E45:E47))),D48*(1+(SUM(E45:E47))))</f>
        <v>4280.8516761599994</v>
      </c>
      <c r="F48" s="355">
        <f>IF(E48=0,F44*(1+(SUM(F45:F47))),E48*(1+(SUM(F45:F47))))</f>
        <v>4452.5138283740152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'!D19</f>
        <v>1122</v>
      </c>
      <c r="J51" s="101">
        <f>'(C1) Shpenzimet Viti i kaluar '!H19</f>
        <v>1200</v>
      </c>
      <c r="K51" s="355">
        <f>IF(I51=0,K44*(1+(SUM(K45:K49))),I51*(1+(SUM(J45:J49)))*(1+(SUM(K45:K49))))</f>
        <v>1800.81</v>
      </c>
      <c r="L51" s="355">
        <f>IF(K51=0,L44*(1+(SUM(L45:L49))),K51*(1+(SUM(L45:L49))))</f>
        <v>2000.6999099999998</v>
      </c>
      <c r="M51" s="355">
        <f>IF(L51=0,M44*(1+(SUM(M45:M49))),L51*(1+(SUM(M45:M49))))</f>
        <v>2000.6999099999998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'!E19</f>
        <v>0</v>
      </c>
      <c r="J61" s="101">
        <f>'(C1) Shpenzimet Viti i kaluar '!I19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>
        <v>2211</v>
      </c>
      <c r="E62" s="106">
        <v>2303</v>
      </c>
      <c r="F62" s="106">
        <v>2395</v>
      </c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1122</v>
      </c>
      <c r="J63" s="101">
        <f>J51+J61</f>
        <v>1200</v>
      </c>
      <c r="K63" s="355">
        <f>K51+K61</f>
        <v>1800.81</v>
      </c>
      <c r="L63" s="355">
        <f>L51+L61</f>
        <v>2000.6999099999998</v>
      </c>
      <c r="M63" s="355">
        <f>M51+M61</f>
        <v>2000.6999099999998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>
        <v>1800</v>
      </c>
      <c r="E64" s="106">
        <v>1978</v>
      </c>
      <c r="F64" s="106">
        <v>2058</v>
      </c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STOP</v>
      </c>
      <c r="C68" s="892"/>
      <c r="D68" s="368">
        <f>D48-SUM(D62:D67)-SUM(D51:D60)</f>
        <v>0.29279999999971551</v>
      </c>
      <c r="E68" s="368">
        <f>E48-SUM(E62:E67)-SUM(E51:E60)</f>
        <v>-0.14832384000055754</v>
      </c>
      <c r="F68" s="368">
        <f>F48-SUM(F62:F67)-SUM(F51:F60)</f>
        <v>-0.48617162598475261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2731</v>
      </c>
      <c r="C69" s="101">
        <f>C48</f>
        <v>4582</v>
      </c>
      <c r="D69" s="355">
        <f>SUM(D51:D60)+SUM(D62:D68)</f>
        <v>4011.2927999999997</v>
      </c>
      <c r="E69" s="355">
        <f>SUM(E51:E60)+SUM(E62:E68)</f>
        <v>4280.8516761599994</v>
      </c>
      <c r="F69" s="355">
        <f>SUM(F51:F60)+SUM(F62:F68)</f>
        <v>4452.5138283740152</v>
      </c>
      <c r="G69" s="153"/>
      <c r="H69" s="45" t="str">
        <f>'Z2'!H69</f>
        <v>SHUMA NETO E KËRKUAR</v>
      </c>
      <c r="I69" s="46">
        <f>B48-I51-I61</f>
        <v>1609</v>
      </c>
      <c r="J69" s="46">
        <f>C48-J51-J61</f>
        <v>3382</v>
      </c>
      <c r="K69" s="46">
        <f>D48-K51-K61</f>
        <v>2210.4827999999998</v>
      </c>
      <c r="L69" s="46">
        <f>E48-L51-L61</f>
        <v>2280.1517661599996</v>
      </c>
      <c r="M69" s="46">
        <f>F48-M51-M61</f>
        <v>2451.8139183740154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3</v>
      </c>
      <c r="B74" s="890" t="str">
        <f>B$2</f>
        <v>Ujësjellës Kanalizime</v>
      </c>
      <c r="C74" s="890"/>
      <c r="D74" s="890"/>
      <c r="E74" s="890"/>
      <c r="F74" s="868" t="str">
        <f>A$6</f>
        <v>Aktiviteti / Projekti  3b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'!C20</f>
        <v>0</v>
      </c>
      <c r="C82" s="101">
        <f>'(C1) Shpenzimet Viti i kaluar '!G20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'!D20</f>
        <v>0</v>
      </c>
      <c r="J85" s="101">
        <f>'(C1) Shpenzimet Viti i kaluar '!H20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'!E20</f>
        <v>0</v>
      </c>
      <c r="J95" s="101">
        <f>'(C1) Shpenzimet Viti i kaluar '!I20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3</v>
      </c>
      <c r="B108" s="890" t="str">
        <f>B$2</f>
        <v>Ujësjellës Kanalizime</v>
      </c>
      <c r="C108" s="890"/>
      <c r="D108" s="890"/>
      <c r="E108" s="890"/>
      <c r="F108" s="868" t="str">
        <f>A$7</f>
        <v>Aktiviteti / Projekti  3c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'!C21</f>
        <v>0</v>
      </c>
      <c r="C116" s="101">
        <f>'(C1) Shpenzimet Viti i kaluar '!G21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'!D21</f>
        <v>0</v>
      </c>
      <c r="J119" s="101">
        <f>'(C1) Shpenzimet Viti i kaluar '!H21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'!E21</f>
        <v>0</v>
      </c>
      <c r="J129" s="101">
        <f>'(C1) Shpenzimet Viti i kaluar '!I21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Translator'!A362</f>
        <v>Funksioni 4</v>
      </c>
      <c r="B2" s="839" t="str">
        <f>+VLOOKUP($A2,'(B3) Struktura Organizative'!$A6:$H27,2,FALSE)</f>
        <v xml:space="preserve">Mirëmbajtja e rrugëve </v>
      </c>
      <c r="C2" s="840"/>
      <c r="D2" s="840"/>
      <c r="E2" s="841"/>
      <c r="F2" s="842" t="str">
        <f>+VLOOKUP($A2,'(B3) Struktura Organizative'!$A6:$H27,4,FALSE)</f>
        <v>Sektori i Sherbimeve Publike, Menaxhimit te Territorit dhe Ceshtjeve Juridike</v>
      </c>
      <c r="G2" s="844"/>
      <c r="H2" s="361" t="str">
        <f>+VLOOKUP($A2,'(B3) Struktura Organizative'!$A6:$H27,5,FALSE)</f>
        <v>Arben Dodaj</v>
      </c>
      <c r="I2" s="362"/>
      <c r="J2" s="842" t="str">
        <f>+VLOOKUP($A2,'(B3) Struktura Organizative'!$A6:$H27,7,FALSE)</f>
        <v>Infrastruktura rrugore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funksion'!A22</f>
        <v>Aktiviteti / Projekti  4a</v>
      </c>
      <c r="B5" s="357" t="str">
        <f>VLOOKUP($A5,'(B4) Aktivitetet për funksion'!$A$6:$E$115,3,FALSE)</f>
        <v>Sherbimi I Mirembajtjes se rrugeve /Shpenzime korrente dhe kapitale</v>
      </c>
      <c r="C5" s="358"/>
      <c r="D5" s="358"/>
      <c r="E5" s="358"/>
      <c r="F5" s="862" t="str">
        <f>VLOOKUP($A5,'(B4) Aktivitetet për funksion'!$A$6:$E$115,4,FALSE)</f>
        <v>Aktivitet në vazhdim</v>
      </c>
      <c r="G5" s="863"/>
      <c r="H5" s="863"/>
      <c r="I5" s="864"/>
      <c r="J5" s="833" t="str">
        <f>VLOOKUP($A5,'(B4) Aktivitetet për funksion'!$A$6:$E$115,5,FALSE)</f>
        <v>Funksioni ekskluzive</v>
      </c>
      <c r="K5" s="833"/>
      <c r="L5" s="833"/>
      <c r="M5" s="833"/>
    </row>
    <row r="6" spans="1:13" ht="13.5" customHeight="1" x14ac:dyDescent="0.2">
      <c r="A6" s="263" t="str">
        <f>'(B4) Aktivitetet për funksion'!A23</f>
        <v>Aktiviteti / Projekti  4b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funksion'!A24</f>
        <v>Aktiviteti / Projekti  4c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494</v>
      </c>
      <c r="L11" s="385">
        <f>E51+E52+E62+E63+E85+E86+E96+E97+E119+E120+E130+E131</f>
        <v>514</v>
      </c>
      <c r="M11" s="385">
        <f>F51+F52+F62+F63+F85+F86+F96+F97+F119+F120+F130+F131</f>
        <v>534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1031.0940000000001</v>
      </c>
      <c r="L12" s="385">
        <f>L14-L11-L13</f>
        <v>1073.4710519999999</v>
      </c>
      <c r="M12" s="385">
        <f>M14-M11-M13</f>
        <v>1113.794951976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1941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1007</v>
      </c>
      <c r="J14" s="104">
        <f>C48+C82+C116</f>
        <v>7937</v>
      </c>
      <c r="K14" s="396">
        <f>D48+D82+D116</f>
        <v>3466.0940000000001</v>
      </c>
      <c r="L14" s="396">
        <f>E48+E82+E116</f>
        <v>1587.4710519999999</v>
      </c>
      <c r="M14" s="396">
        <f>F48+F82+F116</f>
        <v>1647.794951976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1007</v>
      </c>
      <c r="J20" s="46">
        <f>J14-J16-J18</f>
        <v>7937</v>
      </c>
      <c r="K20" s="397">
        <f>K14-K16-K18</f>
        <v>3466.0940000000001</v>
      </c>
      <c r="L20" s="397">
        <f>L14-L16-L18</f>
        <v>1587.4710519999999</v>
      </c>
      <c r="M20" s="397">
        <f>M14-M16-M18</f>
        <v>1647.794951976</v>
      </c>
    </row>
    <row r="21" spans="1:13" ht="11.25" customHeight="1" x14ac:dyDescent="0.2">
      <c r="I21" s="381">
        <f>I69+I103+I137</f>
        <v>1007</v>
      </c>
      <c r="J21" s="381">
        <f>J69+J103+J137</f>
        <v>7937</v>
      </c>
      <c r="K21" s="381">
        <f>K69+K103+K137</f>
        <v>3466.0940000000001</v>
      </c>
      <c r="L21" s="381">
        <f>L69+L103+L137</f>
        <v>1587.4710519999999</v>
      </c>
      <c r="M21" s="381">
        <f>M69+M103+M137</f>
        <v>1647.794951976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Tavanet'!C25</f>
        <v>1924</v>
      </c>
      <c r="L24" s="386">
        <f>'(D1) Tavanet'!D25</f>
        <v>1585</v>
      </c>
      <c r="M24" s="387">
        <f>'(D1) Tavanet'!E25</f>
        <v>1648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3466.0940000000001</v>
      </c>
      <c r="L25" s="388">
        <f>L14</f>
        <v>1587.4710519999999</v>
      </c>
      <c r="M25" s="389">
        <f>M14</f>
        <v>1647.794951976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STOP!</v>
      </c>
      <c r="K26" s="390">
        <f>K25-K24</f>
        <v>1542.0940000000001</v>
      </c>
      <c r="L26" s="390">
        <f>L25-L24</f>
        <v>2.4710519999998724</v>
      </c>
      <c r="M26" s="391">
        <f>M25-M24</f>
        <v>-0.20504802400000699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Tavanet'!C22</f>
        <v>494</v>
      </c>
      <c r="L28" s="386">
        <f>'(D1) Tavanet'!D22</f>
        <v>514</v>
      </c>
      <c r="M28" s="387">
        <f>'(D1) Tavanet'!E22</f>
        <v>534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494</v>
      </c>
      <c r="L29" s="388">
        <f>L11</f>
        <v>514</v>
      </c>
      <c r="M29" s="389">
        <f>M11</f>
        <v>534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Tavanet'!C23</f>
        <v>1030</v>
      </c>
      <c r="L32" s="386">
        <f>'(D1) Tavanet'!D23</f>
        <v>1071</v>
      </c>
      <c r="M32" s="387">
        <f>'(D1) Tavanet'!E23</f>
        <v>1114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1031.0940000000001</v>
      </c>
      <c r="L33" s="388">
        <f>L12</f>
        <v>1073.4710519999999</v>
      </c>
      <c r="M33" s="389">
        <f>M12</f>
        <v>1113.794951976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STOP!</v>
      </c>
      <c r="K34" s="390">
        <f>K33-K32</f>
        <v>1.0940000000000509</v>
      </c>
      <c r="L34" s="390">
        <f>L33-L32</f>
        <v>2.4710519999998724</v>
      </c>
      <c r="M34" s="391">
        <f>M33-M32</f>
        <v>-0.20504802400000699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Tavanet'!C24</f>
        <v>400</v>
      </c>
      <c r="L36" s="386">
        <f>'(D1) Tavanet'!D24</f>
        <v>0</v>
      </c>
      <c r="M36" s="387">
        <f>'(D1) Tavanet'!E24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1941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1541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4</v>
      </c>
      <c r="B40" s="868" t="str">
        <f>B$2</f>
        <v xml:space="preserve">Mirëmbajtja e rrugëve </v>
      </c>
      <c r="C40" s="868"/>
      <c r="D40" s="868"/>
      <c r="E40" s="868"/>
      <c r="F40" s="868" t="str">
        <f>A$5</f>
        <v>Aktiviteti / Projekti  4a</v>
      </c>
      <c r="G40" s="868"/>
      <c r="H40" s="868"/>
      <c r="I40" s="868" t="str">
        <f>B$5</f>
        <v>Sherbimi I Mirembajtjes se rrugeve /Shpenzime korrente dhe kapitale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>
        <v>0.02</v>
      </c>
      <c r="E45" s="156"/>
      <c r="F45" s="156">
        <v>0.02</v>
      </c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>
        <v>2.4220000000000002</v>
      </c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>
        <v>-0.54200000000000004</v>
      </c>
      <c r="F47" s="156">
        <v>1.7999999999999999E-2</v>
      </c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'!C24</f>
        <v>1007</v>
      </c>
      <c r="C48" s="101">
        <f>'(C1) Shpenzimet Viti i kaluar '!G24</f>
        <v>7937</v>
      </c>
      <c r="D48" s="355">
        <f>IF(B48=0,D44*(1+(SUM(D45:D47))),B48*(1+(SUM(C45:C47)))*(1+(SUM(D45:D47))))</f>
        <v>3466.0940000000001</v>
      </c>
      <c r="E48" s="355">
        <f>IF(D48=0,E44*(1+(SUM(E45:E47))),D48*(1+(SUM(E45:E47))))</f>
        <v>1587.4710519999999</v>
      </c>
      <c r="F48" s="355">
        <f>IF(E48=0,F44*(1+(SUM(F45:F47))),E48*(1+(SUM(F45:F47))))</f>
        <v>1647.794951976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'!D24</f>
        <v>0</v>
      </c>
      <c r="J51" s="101">
        <f>'(C1) Shpenzimet Viti i kaluar '!H24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>
        <v>1941</v>
      </c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'!E24</f>
        <v>0</v>
      </c>
      <c r="J61" s="101">
        <f>'(C1) Shpenzimet Viti i kaluar '!I24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>
        <v>494</v>
      </c>
      <c r="E62" s="106">
        <v>514</v>
      </c>
      <c r="F62" s="106">
        <v>534</v>
      </c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>
        <v>1030</v>
      </c>
      <c r="E64" s="106">
        <v>1071</v>
      </c>
      <c r="F64" s="106">
        <v>1114</v>
      </c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STOP</v>
      </c>
      <c r="C68" s="892"/>
      <c r="D68" s="368">
        <f>D48-SUM(D62:D67)-SUM(D51:D60)</f>
        <v>1.0940000000000509</v>
      </c>
      <c r="E68" s="368">
        <f>E48-SUM(E62:E67)-SUM(E51:E60)</f>
        <v>2.4710519999998724</v>
      </c>
      <c r="F68" s="368">
        <f>F48-SUM(F62:F67)-SUM(F51:F60)</f>
        <v>-0.20504802400000699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1007</v>
      </c>
      <c r="C69" s="101">
        <f>C48</f>
        <v>7937</v>
      </c>
      <c r="D69" s="355">
        <f>SUM(D51:D60)+SUM(D62:D68)</f>
        <v>3466.0940000000001</v>
      </c>
      <c r="E69" s="355">
        <f>SUM(E51:E60)+SUM(E62:E68)</f>
        <v>1587.4710519999999</v>
      </c>
      <c r="F69" s="355">
        <f>SUM(F51:F60)+SUM(F62:F68)</f>
        <v>1647.794951976</v>
      </c>
      <c r="G69" s="153"/>
      <c r="H69" s="45" t="str">
        <f>'Z2'!H69</f>
        <v>SHUMA NETO E KËRKUAR</v>
      </c>
      <c r="I69" s="46">
        <f>B48-I51-I61</f>
        <v>1007</v>
      </c>
      <c r="J69" s="46">
        <f>C48-J51-J61</f>
        <v>7937</v>
      </c>
      <c r="K69" s="46">
        <f>D48-K51-K61</f>
        <v>3466.0940000000001</v>
      </c>
      <c r="L69" s="46">
        <f>E48-L51-L61</f>
        <v>1587.4710519999999</v>
      </c>
      <c r="M69" s="46">
        <f>F48-M51-M61</f>
        <v>1647.794951976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4</v>
      </c>
      <c r="B74" s="890" t="str">
        <f>B$2</f>
        <v xml:space="preserve">Mirëmbajtja e rrugëve </v>
      </c>
      <c r="C74" s="890"/>
      <c r="D74" s="890"/>
      <c r="E74" s="890"/>
      <c r="F74" s="868" t="str">
        <f>A$6</f>
        <v>Aktiviteti / Projekti  4b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'!C25</f>
        <v>0</v>
      </c>
      <c r="C82" s="101">
        <f>'(C1) Shpenzimet Viti i kaluar '!G25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'!D25</f>
        <v>0</v>
      </c>
      <c r="J85" s="101">
        <f>'(C1) Shpenzimet Viti i kaluar '!H25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'!E25</f>
        <v>0</v>
      </c>
      <c r="J95" s="101">
        <f>'(C1) Shpenzimet Viti i kaluar '!I25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4</v>
      </c>
      <c r="B108" s="890" t="str">
        <f>B$2</f>
        <v xml:space="preserve">Mirëmbajtja e rrugëve </v>
      </c>
      <c r="C108" s="890"/>
      <c r="D108" s="890"/>
      <c r="E108" s="890"/>
      <c r="F108" s="868" t="str">
        <f>A$7</f>
        <v>Aktiviteti / Projekti  4c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'!C26</f>
        <v>0</v>
      </c>
      <c r="C116" s="101">
        <f>'(C1) Shpenzimet Viti i kaluar '!G26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'!D26</f>
        <v>0</v>
      </c>
      <c r="J119" s="101">
        <f>'(C1) Shpenzimet Viti i kaluar '!H26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'!E26</f>
        <v>0</v>
      </c>
      <c r="J129" s="101">
        <f>'(C1) Shpenzimet Viti i kaluar '!I26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Translator'!A363</f>
        <v>Funksioni 5</v>
      </c>
      <c r="B2" s="839" t="str">
        <f>+VLOOKUP($A2,'(B3) Struktura Organizative'!$A6:$H27,2,FALSE)</f>
        <v>Transporti publik</v>
      </c>
      <c r="C2" s="840"/>
      <c r="D2" s="840"/>
      <c r="E2" s="841"/>
      <c r="F2" s="842">
        <f>+VLOOKUP($A2,'(B3) Struktura Organizative'!$A6:$H27,4,FALSE)</f>
        <v>0</v>
      </c>
      <c r="G2" s="844"/>
      <c r="H2" s="361">
        <f>+VLOOKUP($A2,'(B3) Struktura Organizative'!$A6:$H27,5,FALSE)</f>
        <v>0</v>
      </c>
      <c r="I2" s="362"/>
      <c r="J2" s="842">
        <f>+VLOOKUP($A2,'(B3) Struktura Organizative'!$A6:$H27,7,FALSE)</f>
        <v>0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funksion'!A27</f>
        <v>Aktiviteti / Projekti  5a</v>
      </c>
      <c r="B5" s="357">
        <f>VLOOKUP($A5,'(B4) Aktivitetet për funksion'!$A$6:$E$115,3,FALSE)</f>
        <v>0</v>
      </c>
      <c r="C5" s="358"/>
      <c r="D5" s="358"/>
      <c r="E5" s="358"/>
      <c r="F5" s="862">
        <f>VLOOKUP($A5,'(B4) Aktivitetet për funksion'!$A$6:$E$115,4,FALSE)</f>
        <v>0</v>
      </c>
      <c r="G5" s="863"/>
      <c r="H5" s="863"/>
      <c r="I5" s="864"/>
      <c r="J5" s="833">
        <f>VLOOKUP($A5,'(B4) Aktivitetet për funksion'!$A$6:$E$115,5,FALSE)</f>
        <v>0</v>
      </c>
      <c r="K5" s="833"/>
      <c r="L5" s="833"/>
      <c r="M5" s="833"/>
    </row>
    <row r="6" spans="1:13" ht="13.5" customHeight="1" x14ac:dyDescent="0.2">
      <c r="A6" s="263" t="str">
        <f>'(B4) Aktivitetet për funksion'!A28</f>
        <v>Aktiviteti / Projekti  5b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funksion'!A29</f>
        <v>Aktiviteti / Projekti  5c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0</v>
      </c>
      <c r="L11" s="385">
        <f>E51+E52+E62+E63+E85+E86+E96+E97+E119+E120+E130+E131</f>
        <v>0</v>
      </c>
      <c r="M11" s="385">
        <f>F51+F52+F62+F63+F85+F86+F96+F97+F119+F120+F130+F131</f>
        <v>0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</v>
      </c>
      <c r="L12" s="385">
        <f>L14-L11-L13</f>
        <v>0</v>
      </c>
      <c r="M12" s="385">
        <f>M14-M11-M13</f>
        <v>0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0</v>
      </c>
      <c r="J14" s="104">
        <f>C48+C82+C116</f>
        <v>0</v>
      </c>
      <c r="K14" s="396">
        <f>D48+D82+D116</f>
        <v>0</v>
      </c>
      <c r="L14" s="396">
        <f>E48+E82+E116</f>
        <v>0</v>
      </c>
      <c r="M14" s="396">
        <f>F48+F82+F116</f>
        <v>0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0</v>
      </c>
      <c r="J20" s="46">
        <f>J14-J16-J18</f>
        <v>0</v>
      </c>
      <c r="K20" s="397">
        <f>K14-K16-K18</f>
        <v>0</v>
      </c>
      <c r="L20" s="397">
        <f>L14-L16-L18</f>
        <v>0</v>
      </c>
      <c r="M20" s="397">
        <f>M14-M16-M18</f>
        <v>0</v>
      </c>
    </row>
    <row r="21" spans="1:13" ht="11.25" customHeight="1" x14ac:dyDescent="0.2">
      <c r="I21" s="381">
        <f>I69+I103+I137</f>
        <v>0</v>
      </c>
      <c r="J21" s="381">
        <f>J69+J103+J137</f>
        <v>0</v>
      </c>
      <c r="K21" s="381">
        <f>K69+K103+K137</f>
        <v>0</v>
      </c>
      <c r="L21" s="381">
        <f>L69+L103+L137</f>
        <v>0</v>
      </c>
      <c r="M21" s="381">
        <f>M69+M103+M137</f>
        <v>0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Tavanet'!C30</f>
        <v>0</v>
      </c>
      <c r="L24" s="386">
        <f>'(D1) Tavanet'!D30</f>
        <v>0</v>
      </c>
      <c r="M24" s="387">
        <f>'(D1) Tavanet'!E30</f>
        <v>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0</v>
      </c>
      <c r="L25" s="388">
        <f>L14</f>
        <v>0</v>
      </c>
      <c r="M25" s="389">
        <f>M14</f>
        <v>0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0</v>
      </c>
      <c r="M26" s="391">
        <f>M25-M24</f>
        <v>0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Tavanet'!C27</f>
        <v>0</v>
      </c>
      <c r="L28" s="386">
        <f>'(D1) Tavanet'!D27</f>
        <v>0</v>
      </c>
      <c r="M28" s="387">
        <f>'(D1) Tavanet'!E27</f>
        <v>0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0</v>
      </c>
      <c r="L29" s="388">
        <f>L11</f>
        <v>0</v>
      </c>
      <c r="M29" s="389">
        <f>M11</f>
        <v>0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Tavanet'!C28</f>
        <v>0</v>
      </c>
      <c r="L32" s="386">
        <f>'(D1) Tavanet'!D28</f>
        <v>0</v>
      </c>
      <c r="M32" s="387">
        <f>'(D1) Tavanet'!E28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</v>
      </c>
      <c r="L33" s="388">
        <f>L12</f>
        <v>0</v>
      </c>
      <c r="M33" s="389">
        <f>M12</f>
        <v>0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0</v>
      </c>
      <c r="M34" s="391">
        <f>M33-M32</f>
        <v>0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Tavanet'!C29</f>
        <v>0</v>
      </c>
      <c r="L36" s="386">
        <f>'(D1) Tavanet'!D29</f>
        <v>0</v>
      </c>
      <c r="M36" s="387">
        <f>'(D1) Tavanet'!E29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5</v>
      </c>
      <c r="B40" s="868" t="str">
        <f>B$2</f>
        <v>Transporti publik</v>
      </c>
      <c r="C40" s="868"/>
      <c r="D40" s="868"/>
      <c r="E40" s="868"/>
      <c r="F40" s="868" t="str">
        <f>A$5</f>
        <v>Aktiviteti / Projekti  5a</v>
      </c>
      <c r="G40" s="868"/>
      <c r="H40" s="868"/>
      <c r="I40" s="868">
        <f>B$5</f>
        <v>0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'!C29</f>
        <v>0</v>
      </c>
      <c r="C48" s="101">
        <f>'(C1) Shpenzimet Viti i kaluar '!G29</f>
        <v>0</v>
      </c>
      <c r="D48" s="355">
        <f>IF(B48=0,D44*(1+(SUM(D45:D47))),B48*(1+(SUM(C45:C47)))*(1+(SUM(D45:D47))))</f>
        <v>0</v>
      </c>
      <c r="E48" s="355">
        <f>IF(D48=0,E44*(1+(SUM(E45:E47))),D48*(1+(SUM(E45:E47))))</f>
        <v>0</v>
      </c>
      <c r="F48" s="355">
        <f>IF(E48=0,F44*(1+(SUM(F45:F47))),E48*(1+(SUM(F45:F47))))</f>
        <v>0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'!D29</f>
        <v>0</v>
      </c>
      <c r="J51" s="101">
        <f>'(C1) Shpenzimet Viti i kaluar '!H29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'!E29</f>
        <v>0</v>
      </c>
      <c r="J61" s="101">
        <f>'(C1) Shpenzimet Viti i kaluar '!I29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/>
      <c r="E62" s="106"/>
      <c r="F62" s="106"/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OK!</v>
      </c>
      <c r="C68" s="892"/>
      <c r="D68" s="368">
        <f>D48-SUM(D62:D67)-SUM(D51:D60)</f>
        <v>0</v>
      </c>
      <c r="E68" s="368">
        <f>E48-SUM(E62:E67)-SUM(E51:E60)</f>
        <v>0</v>
      </c>
      <c r="F68" s="368">
        <f>F48-SUM(F62:F67)-SUM(F51:F60)</f>
        <v>0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0</v>
      </c>
      <c r="C69" s="101">
        <f>C48</f>
        <v>0</v>
      </c>
      <c r="D69" s="355">
        <f>SUM(D51:D60)+SUM(D62:D68)</f>
        <v>0</v>
      </c>
      <c r="E69" s="355">
        <f>SUM(E51:E60)+SUM(E62:E68)</f>
        <v>0</v>
      </c>
      <c r="F69" s="355">
        <f>SUM(F51:F60)+SUM(F62:F68)</f>
        <v>0</v>
      </c>
      <c r="G69" s="153"/>
      <c r="H69" s="45" t="str">
        <f>'Z2'!H69</f>
        <v>SHUMA NETO E KËRKUAR</v>
      </c>
      <c r="I69" s="46">
        <f>B48-I51-I61</f>
        <v>0</v>
      </c>
      <c r="J69" s="46">
        <f>C48-J51-J61</f>
        <v>0</v>
      </c>
      <c r="K69" s="46">
        <f>D48-K51-K61</f>
        <v>0</v>
      </c>
      <c r="L69" s="46">
        <f>E48-L51-L61</f>
        <v>0</v>
      </c>
      <c r="M69" s="46">
        <f>F48-M51-M61</f>
        <v>0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5</v>
      </c>
      <c r="B74" s="890" t="str">
        <f>B$2</f>
        <v>Transporti publik</v>
      </c>
      <c r="C74" s="890"/>
      <c r="D74" s="890"/>
      <c r="E74" s="890"/>
      <c r="F74" s="868" t="str">
        <f>A$6</f>
        <v>Aktiviteti / Projekti  5b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'!C30</f>
        <v>0</v>
      </c>
      <c r="C82" s="101">
        <f>'(C1) Shpenzimet Viti i kaluar '!G30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'!D30</f>
        <v>0</v>
      </c>
      <c r="J85" s="101">
        <f>'(C1) Shpenzimet Viti i kaluar '!H30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'!E30</f>
        <v>0</v>
      </c>
      <c r="J95" s="101">
        <f>'(C1) Shpenzimet Viti i kaluar '!I30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5</v>
      </c>
      <c r="B108" s="890" t="str">
        <f>B$2</f>
        <v>Transporti publik</v>
      </c>
      <c r="C108" s="890"/>
      <c r="D108" s="890"/>
      <c r="E108" s="890"/>
      <c r="F108" s="868" t="str">
        <f>A$7</f>
        <v>Aktiviteti / Projekti  5c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'!C31</f>
        <v>0</v>
      </c>
      <c r="C116" s="101">
        <f>'(C1) Shpenzimet Viti i kaluar '!G31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'!D31</f>
        <v>0</v>
      </c>
      <c r="J119" s="101">
        <f>'(C1) Shpenzimet Viti i kaluar '!H31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'!E31</f>
        <v>0</v>
      </c>
      <c r="J129" s="101">
        <f>'(C1) Shpenzimet Viti i kaluar '!I31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Translator'!A364</f>
        <v>Funksioni 6</v>
      </c>
      <c r="B2" s="839" t="str">
        <f>+VLOOKUP($A2,'(B3) Struktura Organizative'!$A6:$H27,2,FALSE)</f>
        <v>Zhvillimi i turizmit</v>
      </c>
      <c r="C2" s="840"/>
      <c r="D2" s="840"/>
      <c r="E2" s="841"/>
      <c r="F2" s="842" t="str">
        <f>+VLOOKUP($A2,'(B3) Struktura Organizative'!$A6:$H27,4,FALSE)</f>
        <v>Sektori I zhvillimit te komunitetit</v>
      </c>
      <c r="G2" s="844"/>
      <c r="H2" s="361" t="str">
        <f>+VLOOKUP($A2,'(B3) Struktura Organizative'!$A6:$H27,5,FALSE)</f>
        <v>Vitore Gjekaj</v>
      </c>
      <c r="I2" s="362"/>
      <c r="J2" s="842" t="str">
        <f>+VLOOKUP($A2,'(B3) Struktura Organizative'!$A6:$H27,7,FALSE)</f>
        <v>Kultura dhe Turizmi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funksion'!A32</f>
        <v>Aktiviteti / Projekti  6a</v>
      </c>
      <c r="B5" s="357">
        <f>VLOOKUP($A5,'(B4) Aktivitetet për funksion'!$A$6:$E$115,3,FALSE)</f>
        <v>0</v>
      </c>
      <c r="C5" s="358"/>
      <c r="D5" s="358"/>
      <c r="E5" s="358"/>
      <c r="F5" s="862">
        <f>VLOOKUP($A5,'(B4) Aktivitetet për funksion'!$A$6:$E$115,4,FALSE)</f>
        <v>0</v>
      </c>
      <c r="G5" s="863"/>
      <c r="H5" s="863"/>
      <c r="I5" s="864"/>
      <c r="J5" s="833">
        <f>VLOOKUP($A5,'(B4) Aktivitetet për funksion'!$A$6:$E$115,5,FALSE)</f>
        <v>0</v>
      </c>
      <c r="K5" s="833"/>
      <c r="L5" s="833"/>
      <c r="M5" s="833"/>
    </row>
    <row r="6" spans="1:13" ht="13.5" customHeight="1" x14ac:dyDescent="0.2">
      <c r="A6" s="263" t="str">
        <f>'(B4) Aktivitetet për funksion'!A33</f>
        <v>Aktiviteti / Projekti  6b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funksion'!A34</f>
        <v>Aktiviteti / Projekti  6c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0</v>
      </c>
      <c r="L11" s="385">
        <f>E51+E52+E62+E63+E85+E86+E96+E97+E119+E120+E130+E131</f>
        <v>0</v>
      </c>
      <c r="M11" s="385">
        <f>F51+F52+F62+F63+F85+F86+F96+F97+F119+F120+F130+F131</f>
        <v>0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</v>
      </c>
      <c r="L12" s="385">
        <f>L14-L11-L13</f>
        <v>0</v>
      </c>
      <c r="M12" s="385">
        <f>M14-M11-M13</f>
        <v>0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0</v>
      </c>
      <c r="J14" s="104">
        <f>C48+C82+C116</f>
        <v>0</v>
      </c>
      <c r="K14" s="396">
        <f>D48+D82+D116</f>
        <v>0</v>
      </c>
      <c r="L14" s="396">
        <f>E48+E82+E116</f>
        <v>0</v>
      </c>
      <c r="M14" s="396">
        <f>F48+F82+F116</f>
        <v>0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0</v>
      </c>
      <c r="J20" s="46">
        <f>J14-J16-J18</f>
        <v>0</v>
      </c>
      <c r="K20" s="397">
        <f>K14-K16-K18</f>
        <v>0</v>
      </c>
      <c r="L20" s="397">
        <f>L14-L16-L18</f>
        <v>0</v>
      </c>
      <c r="M20" s="397">
        <f>M14-M16-M18</f>
        <v>0</v>
      </c>
    </row>
    <row r="21" spans="1:13" ht="11.25" customHeight="1" x14ac:dyDescent="0.2">
      <c r="I21" s="381">
        <f>I69+I103+I137</f>
        <v>0</v>
      </c>
      <c r="J21" s="381">
        <f>J69+J103+J137</f>
        <v>0</v>
      </c>
      <c r="K21" s="381">
        <f>K69+K103+K137</f>
        <v>0</v>
      </c>
      <c r="L21" s="381">
        <f>L69+L103+L137</f>
        <v>0</v>
      </c>
      <c r="M21" s="381">
        <f>M69+M103+M137</f>
        <v>0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Tavanet'!C35</f>
        <v>0</v>
      </c>
      <c r="L24" s="386">
        <f>'(D1) Tavanet'!D35</f>
        <v>0</v>
      </c>
      <c r="M24" s="387">
        <f>'(D1) Tavanet'!E35</f>
        <v>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0</v>
      </c>
      <c r="L25" s="388">
        <f>L14</f>
        <v>0</v>
      </c>
      <c r="M25" s="389">
        <f>M14</f>
        <v>0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0</v>
      </c>
      <c r="M26" s="391">
        <f>M25-M24</f>
        <v>0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Tavanet'!C32</f>
        <v>0</v>
      </c>
      <c r="L28" s="386">
        <f>'(D1) Tavanet'!D32</f>
        <v>0</v>
      </c>
      <c r="M28" s="387">
        <f>'(D1) Tavanet'!E32</f>
        <v>0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0</v>
      </c>
      <c r="L29" s="388">
        <f>L11</f>
        <v>0</v>
      </c>
      <c r="M29" s="389">
        <f>M11</f>
        <v>0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Tavanet'!C33</f>
        <v>0</v>
      </c>
      <c r="L32" s="386">
        <f>'(D1) Tavanet'!D33</f>
        <v>0</v>
      </c>
      <c r="M32" s="387">
        <f>'(D1) Tavanet'!E33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</v>
      </c>
      <c r="L33" s="388">
        <f>L12</f>
        <v>0</v>
      </c>
      <c r="M33" s="389">
        <f>M12</f>
        <v>0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0</v>
      </c>
      <c r="M34" s="391">
        <f>M33-M32</f>
        <v>0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Tavanet'!C34</f>
        <v>0</v>
      </c>
      <c r="L36" s="386">
        <f>'(D1) Tavanet'!D34</f>
        <v>0</v>
      </c>
      <c r="M36" s="387">
        <f>'(D1) Tavanet'!E34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6</v>
      </c>
      <c r="B40" s="868" t="str">
        <f>B$2</f>
        <v>Zhvillimi i turizmit</v>
      </c>
      <c r="C40" s="868"/>
      <c r="D40" s="868"/>
      <c r="E40" s="868"/>
      <c r="F40" s="868" t="str">
        <f>A$5</f>
        <v>Aktiviteti / Projekti  6a</v>
      </c>
      <c r="G40" s="868"/>
      <c r="H40" s="868"/>
      <c r="I40" s="868">
        <f>B$5</f>
        <v>0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'!C34</f>
        <v>0</v>
      </c>
      <c r="C48" s="101">
        <f>'(C1) Shpenzimet Viti i kaluar '!G34</f>
        <v>0</v>
      </c>
      <c r="D48" s="355">
        <f>IF(B48=0,D44*(1+(SUM(D45:D47))),B48*(1+(SUM(C45:C47)))*(1+(SUM(D45:D47))))</f>
        <v>0</v>
      </c>
      <c r="E48" s="355">
        <f>IF(D48=0,E44*(1+(SUM(E45:E47))),D48*(1+(SUM(E45:E47))))</f>
        <v>0</v>
      </c>
      <c r="F48" s="355">
        <f>IF(E48=0,F44*(1+(SUM(F45:F47))),E48*(1+(SUM(F45:F47))))</f>
        <v>0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'!D34</f>
        <v>0</v>
      </c>
      <c r="J51" s="101">
        <f>'(C1) Shpenzimet Viti i kaluar '!H34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'!E34</f>
        <v>0</v>
      </c>
      <c r="J61" s="101">
        <f>'(C1) Shpenzimet Viti i kaluar '!I34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/>
      <c r="E62" s="106"/>
      <c r="F62" s="106"/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OK!</v>
      </c>
      <c r="C68" s="892"/>
      <c r="D68" s="368">
        <f>D48-SUM(D62:D67)-SUM(D51:D60)</f>
        <v>0</v>
      </c>
      <c r="E68" s="368">
        <f>E48-SUM(E62:E67)-SUM(E51:E60)</f>
        <v>0</v>
      </c>
      <c r="F68" s="368">
        <f>F48-SUM(F62:F67)-SUM(F51:F60)</f>
        <v>0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0</v>
      </c>
      <c r="C69" s="101">
        <f>C48</f>
        <v>0</v>
      </c>
      <c r="D69" s="355">
        <f>SUM(D51:D60)+SUM(D62:D68)</f>
        <v>0</v>
      </c>
      <c r="E69" s="355">
        <f>SUM(E51:E60)+SUM(E62:E68)</f>
        <v>0</v>
      </c>
      <c r="F69" s="355">
        <f>SUM(F51:F60)+SUM(F62:F68)</f>
        <v>0</v>
      </c>
      <c r="G69" s="153"/>
      <c r="H69" s="45" t="str">
        <f>'Z2'!H69</f>
        <v>SHUMA NETO E KËRKUAR</v>
      </c>
      <c r="I69" s="46">
        <f>B48-I51-I61</f>
        <v>0</v>
      </c>
      <c r="J69" s="46">
        <f>C48-J51-J61</f>
        <v>0</v>
      </c>
      <c r="K69" s="46">
        <f>D48-K51-K61</f>
        <v>0</v>
      </c>
      <c r="L69" s="46">
        <f>E48-L51-L61</f>
        <v>0</v>
      </c>
      <c r="M69" s="46">
        <f>F48-M51-M61</f>
        <v>0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6</v>
      </c>
      <c r="B74" s="890" t="str">
        <f>B$2</f>
        <v>Zhvillimi i turizmit</v>
      </c>
      <c r="C74" s="890"/>
      <c r="D74" s="890"/>
      <c r="E74" s="890"/>
      <c r="F74" s="868" t="str">
        <f>A$6</f>
        <v>Aktiviteti / Projekti  6b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'!C35</f>
        <v>0</v>
      </c>
      <c r="C82" s="101">
        <f>'(C1) Shpenzimet Viti i kaluar '!G35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'!D35</f>
        <v>0</v>
      </c>
      <c r="J85" s="101">
        <f>'(C1) Shpenzimet Viti i kaluar '!H35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'!E35</f>
        <v>0</v>
      </c>
      <c r="J95" s="101">
        <f>'(C1) Shpenzimet Viti i kaluar '!I35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6</v>
      </c>
      <c r="B108" s="890" t="str">
        <f>B$2</f>
        <v>Zhvillimi i turizmit</v>
      </c>
      <c r="C108" s="890"/>
      <c r="D108" s="890"/>
      <c r="E108" s="890"/>
      <c r="F108" s="868" t="str">
        <f>A$7</f>
        <v>Aktiviteti / Projekti  6c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'!C36</f>
        <v>0</v>
      </c>
      <c r="C116" s="101">
        <f>'(C1) Shpenzimet Viti i kaluar '!G36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'!D36</f>
        <v>0</v>
      </c>
      <c r="J119" s="101">
        <f>'(C1) Shpenzimet Viti i kaluar '!H36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'!E36</f>
        <v>0</v>
      </c>
      <c r="J129" s="101">
        <f>'(C1) Shpenzimet Viti i kaluar '!I36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Translator'!A365</f>
        <v>Funksioni 7</v>
      </c>
      <c r="B2" s="839" t="str">
        <f>+VLOOKUP($A2,'(B3) Struktura Organizative'!$A6:$H27,2,FALSE)</f>
        <v xml:space="preserve">Planifikimi urban </v>
      </c>
      <c r="C2" s="840"/>
      <c r="D2" s="840"/>
      <c r="E2" s="841"/>
      <c r="F2" s="842" t="str">
        <f>+VLOOKUP($A2,'(B3) Struktura Organizative'!$A6:$H27,4,FALSE)</f>
        <v>Sektori i Sherbimeve Publike, Menaxhimit te Territorit dhe Ceshtjeve Juridike</v>
      </c>
      <c r="G2" s="844"/>
      <c r="H2" s="361" t="str">
        <f>+VLOOKUP($A2,'(B3) Struktura Organizative'!$A6:$H27,5,FALSE)</f>
        <v>Arben Dodaj</v>
      </c>
      <c r="I2" s="362"/>
      <c r="J2" s="842" t="str">
        <f>+VLOOKUP($A2,'(B3) Struktura Organizative'!$A6:$H27,7,FALSE)</f>
        <v>Mjedisi, Mrojtja e Pyjeve dhe Kullotave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funksion'!A37</f>
        <v>Aktiviteti / Projekti  7a</v>
      </c>
      <c r="B5" s="357">
        <f>VLOOKUP($A5,'(B4) Aktivitetet për funksion'!$A$6:$E$115,3,FALSE)</f>
        <v>0</v>
      </c>
      <c r="C5" s="358"/>
      <c r="D5" s="358"/>
      <c r="E5" s="358"/>
      <c r="F5" s="862">
        <f>VLOOKUP($A5,'(B4) Aktivitetet për funksion'!$A$6:$E$115,4,FALSE)</f>
        <v>0</v>
      </c>
      <c r="G5" s="863"/>
      <c r="H5" s="863"/>
      <c r="I5" s="864"/>
      <c r="J5" s="833">
        <f>VLOOKUP($A5,'(B4) Aktivitetet për funksion'!$A$6:$E$115,5,FALSE)</f>
        <v>0</v>
      </c>
      <c r="K5" s="833"/>
      <c r="L5" s="833"/>
      <c r="M5" s="833"/>
    </row>
    <row r="6" spans="1:13" ht="13.5" customHeight="1" x14ac:dyDescent="0.2">
      <c r="A6" s="263" t="str">
        <f>'(B4) Aktivitetet për funksion'!A38</f>
        <v>Aktiviteti / Projekti  7b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funksion'!A39</f>
        <v>Aktiviteti / Projekti  7c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0</v>
      </c>
      <c r="L11" s="385">
        <f>E51+E52+E62+E63+E85+E86+E96+E97+E119+E120+E130+E131</f>
        <v>0</v>
      </c>
      <c r="M11" s="385">
        <f>F51+F52+F62+F63+F85+F86+F96+F97+F119+F120+F130+F131</f>
        <v>0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</v>
      </c>
      <c r="L12" s="385">
        <f>L14-L11-L13</f>
        <v>0</v>
      </c>
      <c r="M12" s="385">
        <f>M14-M11-M13</f>
        <v>0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0</v>
      </c>
      <c r="J14" s="104">
        <f>C48+C82+C116</f>
        <v>0</v>
      </c>
      <c r="K14" s="396">
        <f>D48+D82+D116</f>
        <v>0</v>
      </c>
      <c r="L14" s="396">
        <f>E48+E82+E116</f>
        <v>0</v>
      </c>
      <c r="M14" s="396">
        <f>F48+F82+F116</f>
        <v>0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0</v>
      </c>
      <c r="J20" s="46">
        <f>J14-J16-J18</f>
        <v>0</v>
      </c>
      <c r="K20" s="397">
        <f>K14-K16-K18</f>
        <v>0</v>
      </c>
      <c r="L20" s="397">
        <f>L14-L16-L18</f>
        <v>0</v>
      </c>
      <c r="M20" s="397">
        <f>M14-M16-M18</f>
        <v>0</v>
      </c>
    </row>
    <row r="21" spans="1:13" ht="11.25" customHeight="1" x14ac:dyDescent="0.2">
      <c r="I21" s="381">
        <f>I69+I103+I137</f>
        <v>0</v>
      </c>
      <c r="J21" s="381">
        <f>J69+J103+J137</f>
        <v>0</v>
      </c>
      <c r="K21" s="381">
        <f>K69+K103+K137</f>
        <v>0</v>
      </c>
      <c r="L21" s="381">
        <f>L69+L103+L137</f>
        <v>0</v>
      </c>
      <c r="M21" s="381">
        <f>M69+M103+M137</f>
        <v>0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Tavanet'!C40</f>
        <v>0</v>
      </c>
      <c r="L24" s="386">
        <f>'(D1) Tavanet'!D40</f>
        <v>0</v>
      </c>
      <c r="M24" s="387">
        <f>'(D1) Tavanet'!E40</f>
        <v>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0</v>
      </c>
      <c r="L25" s="388">
        <f>L14</f>
        <v>0</v>
      </c>
      <c r="M25" s="389">
        <f>M14</f>
        <v>0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0</v>
      </c>
      <c r="M26" s="391">
        <f>M25-M24</f>
        <v>0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Tavanet'!C37</f>
        <v>0</v>
      </c>
      <c r="L28" s="386">
        <f>'(D1) Tavanet'!D37</f>
        <v>0</v>
      </c>
      <c r="M28" s="386">
        <f>'(D1) Tavanet'!E37</f>
        <v>0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0</v>
      </c>
      <c r="L29" s="388">
        <f>L11</f>
        <v>0</v>
      </c>
      <c r="M29" s="389">
        <f>M11</f>
        <v>0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Tavanet'!C38</f>
        <v>0</v>
      </c>
      <c r="L32" s="386">
        <f>'(D1) Tavanet'!D38</f>
        <v>0</v>
      </c>
      <c r="M32" s="386">
        <f>'(D1) Tavanet'!E38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</v>
      </c>
      <c r="L33" s="388">
        <f>L12</f>
        <v>0</v>
      </c>
      <c r="M33" s="389">
        <f>M12</f>
        <v>0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0</v>
      </c>
      <c r="M34" s="391">
        <f>M33-M32</f>
        <v>0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Tavanet'!C39</f>
        <v>0</v>
      </c>
      <c r="L36" s="386">
        <f>'(D1) Tavanet'!D39</f>
        <v>0</v>
      </c>
      <c r="M36" s="386">
        <f>'(D1) Tavanet'!E39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7</v>
      </c>
      <c r="B40" s="868" t="str">
        <f>B$2</f>
        <v xml:space="preserve">Planifikimi urban </v>
      </c>
      <c r="C40" s="868"/>
      <c r="D40" s="868"/>
      <c r="E40" s="868"/>
      <c r="F40" s="868" t="str">
        <f>A$5</f>
        <v>Aktiviteti / Projekti  7a</v>
      </c>
      <c r="G40" s="868"/>
      <c r="H40" s="868"/>
      <c r="I40" s="868">
        <f>B$5</f>
        <v>0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'!C39</f>
        <v>0</v>
      </c>
      <c r="C48" s="101">
        <f>'(C1) Shpenzimet Viti i kaluar '!G39</f>
        <v>0</v>
      </c>
      <c r="D48" s="355">
        <f>IF(B48=0,D44*(1+(SUM(D45:D47))),B48*(1+(SUM(C45:C47)))*(1+(SUM(D45:D47))))</f>
        <v>0</v>
      </c>
      <c r="E48" s="355">
        <f>IF(D48=0,E44*(1+(SUM(E45:E47))),D48*(1+(SUM(E45:E47))))</f>
        <v>0</v>
      </c>
      <c r="F48" s="355">
        <f>IF(E48=0,F44*(1+(SUM(F45:F47))),E48*(1+(SUM(F45:F47))))</f>
        <v>0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'!D39</f>
        <v>0</v>
      </c>
      <c r="J51" s="101">
        <f>'(C1) Shpenzimet Viti i kaluar '!H39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'!E39</f>
        <v>0</v>
      </c>
      <c r="J61" s="101">
        <f>'(C1) Shpenzimet Viti i kaluar '!I39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/>
      <c r="E62" s="106"/>
      <c r="F62" s="106"/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OK!</v>
      </c>
      <c r="C68" s="892"/>
      <c r="D68" s="368">
        <f>D48-SUM(D62:D67)-SUM(D51:D60)</f>
        <v>0</v>
      </c>
      <c r="E68" s="368">
        <f>E48-SUM(E62:E67)-SUM(E51:E60)</f>
        <v>0</v>
      </c>
      <c r="F68" s="368">
        <f>F48-SUM(F62:F67)-SUM(F51:F60)</f>
        <v>0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0</v>
      </c>
      <c r="C69" s="101">
        <f>C48</f>
        <v>0</v>
      </c>
      <c r="D69" s="355">
        <f>SUM(D51:D60)+SUM(D62:D68)</f>
        <v>0</v>
      </c>
      <c r="E69" s="355">
        <f>SUM(E51:E60)+SUM(E62:E68)</f>
        <v>0</v>
      </c>
      <c r="F69" s="355">
        <f>SUM(F51:F60)+SUM(F62:F68)</f>
        <v>0</v>
      </c>
      <c r="G69" s="153"/>
      <c r="H69" s="45" t="str">
        <f>'Z2'!H69</f>
        <v>SHUMA NETO E KËRKUAR</v>
      </c>
      <c r="I69" s="46">
        <f>B48-I51-I61</f>
        <v>0</v>
      </c>
      <c r="J69" s="46">
        <f>C48-J51-J61</f>
        <v>0</v>
      </c>
      <c r="K69" s="46">
        <f>D48-K51-K61</f>
        <v>0</v>
      </c>
      <c r="L69" s="46">
        <f>E48-L51-L61</f>
        <v>0</v>
      </c>
      <c r="M69" s="46">
        <f>F48-M51-M61</f>
        <v>0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7</v>
      </c>
      <c r="B74" s="890" t="str">
        <f>B$2</f>
        <v xml:space="preserve">Planifikimi urban </v>
      </c>
      <c r="C74" s="890"/>
      <c r="D74" s="890"/>
      <c r="E74" s="890"/>
      <c r="F74" s="868" t="str">
        <f>A$6</f>
        <v>Aktiviteti / Projekti  7b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'!C40</f>
        <v>0</v>
      </c>
      <c r="C82" s="101">
        <f>'(C1) Shpenzimet Viti i kaluar '!G40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'!D40</f>
        <v>0</v>
      </c>
      <c r="J85" s="101">
        <f>'(C1) Shpenzimet Viti i kaluar '!H40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'!E40</f>
        <v>0</v>
      </c>
      <c r="J95" s="101">
        <f>'(C1) Shpenzimet Viti i kaluar '!I40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7</v>
      </c>
      <c r="B108" s="890" t="str">
        <f>B$2</f>
        <v xml:space="preserve">Planifikimi urban </v>
      </c>
      <c r="C108" s="890"/>
      <c r="D108" s="890"/>
      <c r="E108" s="890"/>
      <c r="F108" s="868" t="str">
        <f>A$7</f>
        <v>Aktiviteti / Projekti  7c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'!C41</f>
        <v>0</v>
      </c>
      <c r="C116" s="101">
        <f>'(C1) Shpenzimet Viti i kaluar '!G41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'!D41</f>
        <v>0</v>
      </c>
      <c r="J119" s="101">
        <f>'(C1) Shpenzimet Viti i kaluar '!H41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'!E41</f>
        <v>0</v>
      </c>
      <c r="J129" s="101">
        <f>'(C1) Shpenzimet Viti i kaluar '!I41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Translator'!A366</f>
        <v>Funksioni 8</v>
      </c>
      <c r="B2" s="839" t="str">
        <f>+VLOOKUP($A2,'(B3) Struktura Organizative'!$A6:$H27,2,FALSE)</f>
        <v>Ndriçimi publik</v>
      </c>
      <c r="C2" s="840"/>
      <c r="D2" s="840"/>
      <c r="E2" s="841"/>
      <c r="F2" s="842" t="str">
        <f>+VLOOKUP($A2,'(B3) Struktura Organizative'!$A6:$H27,4,FALSE)</f>
        <v>Sektori i Sherbimeve Publike, Menaxhimit te Territorit dhe Ceshtjeve Juridike</v>
      </c>
      <c r="G2" s="844"/>
      <c r="H2" s="361" t="str">
        <f>+VLOOKUP($A2,'(B3) Struktura Organizative'!$A6:$H27,5,FALSE)</f>
        <v>Arben Dodaj</v>
      </c>
      <c r="I2" s="362"/>
      <c r="J2" s="842" t="str">
        <f>+VLOOKUP($A2,'(B3) Struktura Organizative'!$A6:$H27,7,FALSE)</f>
        <v>Infrastruktura rrugore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funksion'!A42</f>
        <v>Aktiviteti / Projekti  8a</v>
      </c>
      <c r="B5" s="357" t="str">
        <f>VLOOKUP($A5,'(B4) Aktivitetet për funksion'!$A$6:$E$115,3,FALSE)</f>
        <v>Sherbimi I ndricimit/Shpenzime korrente</v>
      </c>
      <c r="C5" s="358"/>
      <c r="D5" s="358"/>
      <c r="E5" s="358"/>
      <c r="F5" s="862" t="str">
        <f>VLOOKUP($A5,'(B4) Aktivitetet për funksion'!$A$6:$E$115,4,FALSE)</f>
        <v>Aktivitet në vazhdim</v>
      </c>
      <c r="G5" s="863"/>
      <c r="H5" s="863"/>
      <c r="I5" s="864"/>
      <c r="J5" s="833" t="str">
        <f>VLOOKUP($A5,'(B4) Aktivitetet për funksion'!$A$6:$E$115,5,FALSE)</f>
        <v>Funksioni ekskluzive</v>
      </c>
      <c r="K5" s="833"/>
      <c r="L5" s="833"/>
      <c r="M5" s="833"/>
    </row>
    <row r="6" spans="1:13" ht="13.5" customHeight="1" x14ac:dyDescent="0.2">
      <c r="A6" s="263" t="str">
        <f>'(B4) Aktivitetet për funksion'!A43</f>
        <v>Aktiviteti / Projekti  8b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funksion'!A44</f>
        <v>Aktiviteti / Projekti  8c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0</v>
      </c>
      <c r="L11" s="385">
        <f>E51+E52+E62+E63+E85+E86+E96+E97+E119+E120+E130+E131</f>
        <v>0</v>
      </c>
      <c r="M11" s="385">
        <f>F51+F52+F62+F63+F85+F86+F96+F97+F119+F120+F130+F131</f>
        <v>0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</v>
      </c>
      <c r="L12" s="385">
        <f>L14-L11-L13</f>
        <v>0</v>
      </c>
      <c r="M12" s="385">
        <f>M14-M11-M13</f>
        <v>0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150</v>
      </c>
      <c r="J14" s="104">
        <f>C48+C82+C116</f>
        <v>0</v>
      </c>
      <c r="K14" s="396">
        <f>D48+D82+D116</f>
        <v>0</v>
      </c>
      <c r="L14" s="396">
        <f>E48+E82+E116</f>
        <v>0</v>
      </c>
      <c r="M14" s="396">
        <f>F48+F82+F116</f>
        <v>0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38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112</v>
      </c>
      <c r="J20" s="46">
        <f>J14-J16-J18</f>
        <v>0</v>
      </c>
      <c r="K20" s="397">
        <f>K14-K16-K18</f>
        <v>0</v>
      </c>
      <c r="L20" s="397">
        <f>L14-L16-L18</f>
        <v>0</v>
      </c>
      <c r="M20" s="397">
        <f>M14-M16-M18</f>
        <v>0</v>
      </c>
    </row>
    <row r="21" spans="1:13" ht="11.25" customHeight="1" x14ac:dyDescent="0.2">
      <c r="I21" s="381">
        <f>I69+I103+I137</f>
        <v>112</v>
      </c>
      <c r="J21" s="381">
        <f>J69+J103+J137</f>
        <v>0</v>
      </c>
      <c r="K21" s="381">
        <f>K69+K103+K137</f>
        <v>0</v>
      </c>
      <c r="L21" s="381">
        <f>L69+L103+L137</f>
        <v>0</v>
      </c>
      <c r="M21" s="381">
        <f>M69+M103+M137</f>
        <v>0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Tavanet'!C45</f>
        <v>0</v>
      </c>
      <c r="L24" s="386">
        <f>'(D1) Tavanet'!D45</f>
        <v>0</v>
      </c>
      <c r="M24" s="387">
        <f>'(D1) Tavanet'!E45</f>
        <v>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0</v>
      </c>
      <c r="L25" s="388">
        <f>L14</f>
        <v>0</v>
      </c>
      <c r="M25" s="389">
        <f>M14</f>
        <v>0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0</v>
      </c>
      <c r="M26" s="391">
        <f>M25-M24</f>
        <v>0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Tavanet'!C42</f>
        <v>0</v>
      </c>
      <c r="L28" s="386">
        <f>'(D1) Tavanet'!D42</f>
        <v>0</v>
      </c>
      <c r="M28" s="387">
        <f>'(D1) Tavanet'!E42</f>
        <v>0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0</v>
      </c>
      <c r="L29" s="388">
        <f>L11</f>
        <v>0</v>
      </c>
      <c r="M29" s="389">
        <f>M11</f>
        <v>0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Tavanet'!C43</f>
        <v>0</v>
      </c>
      <c r="L32" s="386">
        <f>'(D1) Tavanet'!D43</f>
        <v>0</v>
      </c>
      <c r="M32" s="387">
        <f>'(D1) Tavanet'!E43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</v>
      </c>
      <c r="L33" s="388">
        <f>L12</f>
        <v>0</v>
      </c>
      <c r="M33" s="389">
        <f>M12</f>
        <v>0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0</v>
      </c>
      <c r="M34" s="391">
        <f>M33-M32</f>
        <v>0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Tavanet'!C44</f>
        <v>0</v>
      </c>
      <c r="L36" s="386">
        <f>'(D1) Tavanet'!D44</f>
        <v>0</v>
      </c>
      <c r="M36" s="387">
        <f>'(D1) Tavanet'!E44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8</v>
      </c>
      <c r="B40" s="868" t="str">
        <f>B$2</f>
        <v>Ndriçimi publik</v>
      </c>
      <c r="C40" s="868"/>
      <c r="D40" s="868"/>
      <c r="E40" s="868"/>
      <c r="F40" s="868" t="str">
        <f>A$5</f>
        <v>Aktiviteti / Projekti  8a</v>
      </c>
      <c r="G40" s="868"/>
      <c r="H40" s="868"/>
      <c r="I40" s="868" t="str">
        <f>B$5</f>
        <v>Sherbimi I ndricimit/Shpenzime korrente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>
        <v>-1</v>
      </c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>
        <v>-1</v>
      </c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'!C44</f>
        <v>150</v>
      </c>
      <c r="C48" s="101">
        <f>'(C1) Shpenzimet Viti i kaluar '!G44</f>
        <v>0</v>
      </c>
      <c r="D48" s="355">
        <f>IF(B48=0,D44*(1+(SUM(D45:D47))),B48*(1+(SUM(C45:C47)))*(1+(SUM(D45:D47))))</f>
        <v>0</v>
      </c>
      <c r="E48" s="355">
        <f>IF(D48=0,E44*(1+(SUM(E45:E47))),D48*(1+(SUM(E45:E47))))</f>
        <v>0</v>
      </c>
      <c r="F48" s="355">
        <f>IF(E48=0,F44*(1+(SUM(F45:F47))),E48*(1+(SUM(F45:F47))))</f>
        <v>0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'!D44</f>
        <v>38</v>
      </c>
      <c r="J51" s="101">
        <f>'(C1) Shpenzimet Viti i kaluar '!H44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'!E44</f>
        <v>0</v>
      </c>
      <c r="J61" s="101">
        <f>'(C1) Shpenzimet Viti i kaluar '!I44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/>
      <c r="E62" s="106"/>
      <c r="F62" s="106"/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38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OK!</v>
      </c>
      <c r="C68" s="892"/>
      <c r="D68" s="368">
        <f>D48-SUM(D62:D67)-SUM(D51:D60)</f>
        <v>0</v>
      </c>
      <c r="E68" s="368">
        <f>E48-SUM(E62:E67)-SUM(E51:E60)</f>
        <v>0</v>
      </c>
      <c r="F68" s="368">
        <f>F48-SUM(F62:F67)-SUM(F51:F60)</f>
        <v>0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150</v>
      </c>
      <c r="C69" s="101">
        <f>C48</f>
        <v>0</v>
      </c>
      <c r="D69" s="355">
        <f>SUM(D51:D60)+SUM(D62:D68)</f>
        <v>0</v>
      </c>
      <c r="E69" s="355">
        <f>SUM(E51:E60)+SUM(E62:E68)</f>
        <v>0</v>
      </c>
      <c r="F69" s="355">
        <f>SUM(F51:F60)+SUM(F62:F68)</f>
        <v>0</v>
      </c>
      <c r="G69" s="153"/>
      <c r="H69" s="45" t="str">
        <f>'Z2'!H69</f>
        <v>SHUMA NETO E KËRKUAR</v>
      </c>
      <c r="I69" s="46">
        <f>B48-I51-I61</f>
        <v>112</v>
      </c>
      <c r="J69" s="46">
        <f>C48-J51-J61</f>
        <v>0</v>
      </c>
      <c r="K69" s="46">
        <f>D48-K51-K61</f>
        <v>0</v>
      </c>
      <c r="L69" s="46">
        <f>E48-L51-L61</f>
        <v>0</v>
      </c>
      <c r="M69" s="46">
        <f>F48-M51-M61</f>
        <v>0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8</v>
      </c>
      <c r="B74" s="890" t="str">
        <f>B$2</f>
        <v>Ndriçimi publik</v>
      </c>
      <c r="C74" s="890"/>
      <c r="D74" s="890"/>
      <c r="E74" s="890"/>
      <c r="F74" s="868" t="str">
        <f>A$6</f>
        <v>Aktiviteti / Projekti  8b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'!C45</f>
        <v>0</v>
      </c>
      <c r="C82" s="101">
        <f>'(C1) Shpenzimet Viti i kaluar '!G45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'!D45</f>
        <v>0</v>
      </c>
      <c r="J85" s="101">
        <f>'(C1) Shpenzimet Viti i kaluar '!H45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'!E45</f>
        <v>0</v>
      </c>
      <c r="J95" s="101">
        <f>'(C1) Shpenzimet Viti i kaluar '!I45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8</v>
      </c>
      <c r="B108" s="890" t="str">
        <f>B$2</f>
        <v>Ndriçimi publik</v>
      </c>
      <c r="C108" s="890"/>
      <c r="D108" s="890"/>
      <c r="E108" s="890"/>
      <c r="F108" s="868" t="str">
        <f>A$7</f>
        <v>Aktiviteti / Projekti  8c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'!C46</f>
        <v>0</v>
      </c>
      <c r="C116" s="101">
        <f>'(C1) Shpenzimet Viti i kaluar '!G46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'!D46</f>
        <v>0</v>
      </c>
      <c r="J119" s="101">
        <f>'(C1) Shpenzimet Viti i kaluar '!H46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'!E46</f>
        <v>0</v>
      </c>
      <c r="J129" s="101">
        <f>'(C1) Shpenzimet Viti i kaluar '!I46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Translator'!A367</f>
        <v>Funksioni 9</v>
      </c>
      <c r="B2" s="839" t="str">
        <f>+VLOOKUP($A2,'(B3) Struktura Organizative'!$A6:$H27,2,FALSE)</f>
        <v>Zhvillimi ekonomik</v>
      </c>
      <c r="C2" s="840"/>
      <c r="D2" s="840"/>
      <c r="E2" s="841"/>
      <c r="F2" s="842" t="str">
        <f>+VLOOKUP($A2,'(B3) Struktura Organizative'!$A6:$H27,4,FALSE)</f>
        <v>Sektori I zhvillimit dhe komunikimit</v>
      </c>
      <c r="G2" s="844"/>
      <c r="H2" s="361" t="str">
        <f>+VLOOKUP($A2,'(B3) Struktura Organizative'!$A6:$H27,5,FALSE)</f>
        <v>Evaristo Coli</v>
      </c>
      <c r="I2" s="362"/>
      <c r="J2" s="842" t="str">
        <f>+VLOOKUP($A2,'(B3) Struktura Organizative'!$A6:$H27,7,FALSE)</f>
        <v>Kultura dhe Turizmi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funksion'!A47</f>
        <v>Aktiviteti / Projekti  9a</v>
      </c>
      <c r="B5" s="357">
        <f>VLOOKUP($A5,'(B4) Aktivitetet për funksion'!$A$6:$E$115,3,FALSE)</f>
        <v>0</v>
      </c>
      <c r="C5" s="358"/>
      <c r="D5" s="358"/>
      <c r="E5" s="358"/>
      <c r="F5" s="862">
        <f>VLOOKUP($A5,'(B4) Aktivitetet për funksion'!$A$6:$E$115,4,FALSE)</f>
        <v>0</v>
      </c>
      <c r="G5" s="863"/>
      <c r="H5" s="863"/>
      <c r="I5" s="864"/>
      <c r="J5" s="833">
        <f>VLOOKUP($A5,'(B4) Aktivitetet për funksion'!$A$6:$E$115,5,FALSE)</f>
        <v>0</v>
      </c>
      <c r="K5" s="833"/>
      <c r="L5" s="833"/>
      <c r="M5" s="833"/>
    </row>
    <row r="6" spans="1:13" ht="13.5" customHeight="1" x14ac:dyDescent="0.2">
      <c r="A6" s="263" t="str">
        <f>'(B4) Aktivitetet për funksion'!A48</f>
        <v>Aktiviteti / Projekti  9b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funksion'!A49</f>
        <v>Aktiviteti / Projekti  9c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0</v>
      </c>
      <c r="L11" s="385">
        <f>E51+E52+E62+E63+E85+E86+E96+E97+E119+E120+E130+E131</f>
        <v>0</v>
      </c>
      <c r="M11" s="385">
        <f>F51+F52+F62+F63+F85+F86+F96+F97+F119+F120+F130+F131</f>
        <v>0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</v>
      </c>
      <c r="L12" s="385">
        <f>L14-L11-L13</f>
        <v>0</v>
      </c>
      <c r="M12" s="385">
        <f>M14-M11-M13</f>
        <v>0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0</v>
      </c>
      <c r="J14" s="104">
        <f>C48+C82+C116</f>
        <v>0</v>
      </c>
      <c r="K14" s="396">
        <f>D48+D82+D116</f>
        <v>0</v>
      </c>
      <c r="L14" s="396">
        <f>E48+E82+E116</f>
        <v>0</v>
      </c>
      <c r="M14" s="396">
        <f>F48+F82+F116</f>
        <v>0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0</v>
      </c>
      <c r="J20" s="46">
        <f>J14-J16-J18</f>
        <v>0</v>
      </c>
      <c r="K20" s="397">
        <f>K14-K16-K18</f>
        <v>0</v>
      </c>
      <c r="L20" s="397">
        <f>L14-L16-L18</f>
        <v>0</v>
      </c>
      <c r="M20" s="397">
        <f>M14-M16-M18</f>
        <v>0</v>
      </c>
    </row>
    <row r="21" spans="1:13" ht="11.25" customHeight="1" x14ac:dyDescent="0.2">
      <c r="I21" s="381">
        <f>I69+I103+I137</f>
        <v>0</v>
      </c>
      <c r="J21" s="381">
        <f>J69+J103+J137</f>
        <v>0</v>
      </c>
      <c r="K21" s="381">
        <f>K69+K103+K137</f>
        <v>0</v>
      </c>
      <c r="L21" s="381">
        <f>L69+L103+L137</f>
        <v>0</v>
      </c>
      <c r="M21" s="381">
        <f>M69+M103+M137</f>
        <v>0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Tavanet'!C50</f>
        <v>0</v>
      </c>
      <c r="L24" s="386">
        <f>'(D1) Tavanet'!D50</f>
        <v>0</v>
      </c>
      <c r="M24" s="386">
        <f>'(D1) Tavanet'!E50</f>
        <v>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0</v>
      </c>
      <c r="L25" s="388">
        <f>L14</f>
        <v>0</v>
      </c>
      <c r="M25" s="389">
        <f>M14</f>
        <v>0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0</v>
      </c>
      <c r="M26" s="391">
        <f>M25-M24</f>
        <v>0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Tavanet'!C47</f>
        <v>0</v>
      </c>
      <c r="L28" s="386">
        <f>'(D1) Tavanet'!D47</f>
        <v>0</v>
      </c>
      <c r="M28" s="386">
        <f>'(D1) Tavanet'!E47</f>
        <v>0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0</v>
      </c>
      <c r="L29" s="388">
        <f>L11</f>
        <v>0</v>
      </c>
      <c r="M29" s="389">
        <f>M11</f>
        <v>0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Tavanet'!C48</f>
        <v>0</v>
      </c>
      <c r="L32" s="386">
        <f>'(D1) Tavanet'!D48</f>
        <v>0</v>
      </c>
      <c r="M32" s="386">
        <f>'(D1) Tavanet'!E48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</v>
      </c>
      <c r="L33" s="388">
        <f>L12</f>
        <v>0</v>
      </c>
      <c r="M33" s="389">
        <f>M12</f>
        <v>0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0</v>
      </c>
      <c r="M34" s="391">
        <f>M33-M32</f>
        <v>0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Tavanet'!C49</f>
        <v>0</v>
      </c>
      <c r="L36" s="386">
        <f>'(D1) Tavanet'!D49</f>
        <v>0</v>
      </c>
      <c r="M36" s="386">
        <f>'(D1) Tavanet'!E49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9</v>
      </c>
      <c r="B40" s="868" t="str">
        <f>B$2</f>
        <v>Zhvillimi ekonomik</v>
      </c>
      <c r="C40" s="868"/>
      <c r="D40" s="868"/>
      <c r="E40" s="868"/>
      <c r="F40" s="868" t="str">
        <f>A$5</f>
        <v>Aktiviteti / Projekti  9a</v>
      </c>
      <c r="G40" s="868"/>
      <c r="H40" s="868"/>
      <c r="I40" s="868">
        <f>B$5</f>
        <v>0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'!C49</f>
        <v>0</v>
      </c>
      <c r="C48" s="101">
        <f>'(C1) Shpenzimet Viti i kaluar '!G49</f>
        <v>0</v>
      </c>
      <c r="D48" s="355">
        <f>IF(B48=0,D44*(1+(SUM(D45:D47))),B48*(1+(SUM(C45:C47)))*(1+(SUM(D45:D47))))</f>
        <v>0</v>
      </c>
      <c r="E48" s="355">
        <f>IF(D48=0,E44*(1+(SUM(E45:E47))),D48*(1+(SUM(E45:E47))))</f>
        <v>0</v>
      </c>
      <c r="F48" s="355">
        <f>IF(E48=0,F44*(1+(SUM(F45:F47))),E48*(1+(SUM(F45:F47))))</f>
        <v>0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'!D49</f>
        <v>0</v>
      </c>
      <c r="J51" s="101">
        <f>'(C1) Shpenzimet Viti i kaluar '!H49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'!E49</f>
        <v>0</v>
      </c>
      <c r="J61" s="101">
        <f>'(C1) Shpenzimet Viti i kaluar '!I49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/>
      <c r="E62" s="106"/>
      <c r="F62" s="106"/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OK!</v>
      </c>
      <c r="C68" s="892"/>
      <c r="D68" s="368">
        <f>D48-SUM(D62:D67)-SUM(D51:D60)</f>
        <v>0</v>
      </c>
      <c r="E68" s="368">
        <f>E48-SUM(E62:E67)-SUM(E51:E60)</f>
        <v>0</v>
      </c>
      <c r="F68" s="368">
        <f>F48-SUM(F62:F67)-SUM(F51:F60)</f>
        <v>0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0</v>
      </c>
      <c r="C69" s="101">
        <f>C48</f>
        <v>0</v>
      </c>
      <c r="D69" s="355">
        <f>SUM(D51:D60)+SUM(D62:D68)</f>
        <v>0</v>
      </c>
      <c r="E69" s="355">
        <f>SUM(E51:E60)+SUM(E62:E68)</f>
        <v>0</v>
      </c>
      <c r="F69" s="355">
        <f>SUM(F51:F60)+SUM(F62:F68)</f>
        <v>0</v>
      </c>
      <c r="G69" s="153"/>
      <c r="H69" s="45" t="str">
        <f>'Z2'!H69</f>
        <v>SHUMA NETO E KËRKUAR</v>
      </c>
      <c r="I69" s="46">
        <f>B48-I51-I61</f>
        <v>0</v>
      </c>
      <c r="J69" s="46">
        <f>C48-J51-J61</f>
        <v>0</v>
      </c>
      <c r="K69" s="46">
        <f>D48-K51-K61</f>
        <v>0</v>
      </c>
      <c r="L69" s="46">
        <f>E48-L51-L61</f>
        <v>0</v>
      </c>
      <c r="M69" s="46">
        <f>F48-M51-M61</f>
        <v>0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9</v>
      </c>
      <c r="B74" s="890" t="str">
        <f>B$2</f>
        <v>Zhvillimi ekonomik</v>
      </c>
      <c r="C74" s="890"/>
      <c r="D74" s="890"/>
      <c r="E74" s="890"/>
      <c r="F74" s="868" t="str">
        <f>A$6</f>
        <v>Aktiviteti / Projekti  9b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'!C50</f>
        <v>0</v>
      </c>
      <c r="C82" s="101">
        <f>'(C1) Shpenzimet Viti i kaluar '!G50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'!D50</f>
        <v>0</v>
      </c>
      <c r="J85" s="101">
        <f>'(C1) Shpenzimet Viti i kaluar '!H50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'!E50</f>
        <v>0</v>
      </c>
      <c r="J95" s="101">
        <f>'(C1) Shpenzimet Viti i kaluar '!I50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9</v>
      </c>
      <c r="B108" s="890" t="str">
        <f>B$2</f>
        <v>Zhvillimi ekonomik</v>
      </c>
      <c r="C108" s="890"/>
      <c r="D108" s="890"/>
      <c r="E108" s="890"/>
      <c r="F108" s="868" t="str">
        <f>A$7</f>
        <v>Aktiviteti / Projekti  9c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'!C51</f>
        <v>0</v>
      </c>
      <c r="C116" s="101">
        <f>'(C1) Shpenzimet Viti i kaluar '!G51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'!D51</f>
        <v>0</v>
      </c>
      <c r="J119" s="101">
        <f>'(C1) Shpenzimet Viti i kaluar '!H51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'!E51</f>
        <v>0</v>
      </c>
      <c r="J129" s="101">
        <f>'(C1) Shpenzimet Viti i kaluar '!I51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Translator'!A368</f>
        <v>Funksioni 10</v>
      </c>
      <c r="B2" s="839" t="str">
        <f>+VLOOKUP($A2,'(B3) Struktura Organizative'!$A6:$H27,2,FALSE)</f>
        <v>Shërbimi pyjor</v>
      </c>
      <c r="C2" s="840"/>
      <c r="D2" s="840"/>
      <c r="E2" s="841"/>
      <c r="F2" s="842" t="str">
        <f>+VLOOKUP($A2,'(B3) Struktura Organizative'!$A6:$H27,4,FALSE)</f>
        <v>Sektori i Sherbimeve per Bujqesine, Blegtorine dhe Pyjet</v>
      </c>
      <c r="G2" s="844"/>
      <c r="H2" s="361" t="str">
        <f>+VLOOKUP($A2,'(B3) Struktura Organizative'!$A6:$H27,5,FALSE)</f>
        <v>Pal Ndreca</v>
      </c>
      <c r="I2" s="362"/>
      <c r="J2" s="842" t="str">
        <f>+VLOOKUP($A2,'(B3) Struktura Organizative'!$A6:$H27,7,FALSE)</f>
        <v>Mjedisi, Mrojtja e Pyjeve dhe Kullotave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funksion'!A52</f>
        <v>Aktiviteti / Projekti  10a</v>
      </c>
      <c r="B5" s="357" t="str">
        <f>VLOOKUP($A5,'(B4) Aktivitetet për funksion'!$A$6:$E$115,3,FALSE)</f>
        <v xml:space="preserve">Kujdesi per pyjet/Shpenzime korrente </v>
      </c>
      <c r="C5" s="358"/>
      <c r="D5" s="358"/>
      <c r="E5" s="358"/>
      <c r="F5" s="862" t="str">
        <f>VLOOKUP($A5,'(B4) Aktivitetet për funksion'!$A$6:$E$115,4,FALSE)</f>
        <v>Aktivitet në vazhdim</v>
      </c>
      <c r="G5" s="863"/>
      <c r="H5" s="863"/>
      <c r="I5" s="864"/>
      <c r="J5" s="833" t="str">
        <f>VLOOKUP($A5,'(B4) Aktivitetet për funksion'!$A$6:$E$115,5,FALSE)</f>
        <v>Funksioni ndarë</v>
      </c>
      <c r="K5" s="833"/>
      <c r="L5" s="833"/>
      <c r="M5" s="833"/>
    </row>
    <row r="6" spans="1:13" ht="13.5" customHeight="1" x14ac:dyDescent="0.2">
      <c r="A6" s="263" t="str">
        <f>'(B4) Aktivitetet për funksion'!A53</f>
        <v>Aktiviteti / Projekti  10b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funksion'!A54</f>
        <v>Aktiviteti / Projekti  10c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D62+D52+D51+D63+D85+D86+D96+D97+D119+D120+D130+D131</f>
        <v>494</v>
      </c>
      <c r="L11" s="385">
        <f>E62+E52+E51+E63+E85+E86+E96+E97+E119+E120+E130+E131</f>
        <v>514</v>
      </c>
      <c r="M11" s="385">
        <f>F62+F52+F51+F63+F85+F86+F96+F97+F119+F120+F130+F131</f>
        <v>535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-0.25999999999999091</v>
      </c>
      <c r="L12" s="385">
        <f>L14-L11-L13</f>
        <v>-1.6660000000001673E-2</v>
      </c>
      <c r="M12" s="385">
        <f>M14-M11-M13</f>
        <v>5.6656939999925271E-2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780</v>
      </c>
      <c r="J14" s="104">
        <f>C48+C82+C116</f>
        <v>436</v>
      </c>
      <c r="K14" s="396">
        <f>D48+D82+D116</f>
        <v>493.74</v>
      </c>
      <c r="L14" s="396">
        <f>E48+E82+E116</f>
        <v>513.98334</v>
      </c>
      <c r="M14" s="396">
        <f>F48+F82+F116</f>
        <v>535.05665693999993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780</v>
      </c>
      <c r="J20" s="46">
        <f>J14-J16-J18</f>
        <v>436</v>
      </c>
      <c r="K20" s="397">
        <f>K14-K16-K18</f>
        <v>493.74</v>
      </c>
      <c r="L20" s="397">
        <f>L14-L16-L18</f>
        <v>513.98334</v>
      </c>
      <c r="M20" s="397">
        <f>M14-M16-M18</f>
        <v>535.05665693999993</v>
      </c>
    </row>
    <row r="21" spans="1:13" ht="11.25" customHeight="1" x14ac:dyDescent="0.2">
      <c r="I21" s="381">
        <f>I69+I103+I137</f>
        <v>780</v>
      </c>
      <c r="J21" s="381">
        <f>J69+J103+J137</f>
        <v>436</v>
      </c>
      <c r="K21" s="381">
        <f>K69+K103+K137</f>
        <v>493.74</v>
      </c>
      <c r="L21" s="381">
        <f>L69+L103+L137</f>
        <v>513.98334</v>
      </c>
      <c r="M21" s="381">
        <f>M69+M103+M137</f>
        <v>535.05665693999993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Tavanet'!C55</f>
        <v>494</v>
      </c>
      <c r="L24" s="386">
        <f>'(D1) Tavanet'!D55</f>
        <v>514</v>
      </c>
      <c r="M24" s="386">
        <f>'(D1) Tavanet'!E55</f>
        <v>535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493.74</v>
      </c>
      <c r="L25" s="388">
        <f>L14</f>
        <v>513.98334</v>
      </c>
      <c r="M25" s="389">
        <f>M14</f>
        <v>535.05665693999993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-0.25999999999999091</v>
      </c>
      <c r="L26" s="390">
        <f>L25-L24</f>
        <v>-1.6660000000001673E-2</v>
      </c>
      <c r="M26" s="391">
        <f>M25-M24</f>
        <v>5.6656939999925271E-2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Tavanet'!C52</f>
        <v>494</v>
      </c>
      <c r="L28" s="386">
        <f>'(D1) Tavanet'!D52</f>
        <v>514</v>
      </c>
      <c r="M28" s="386">
        <f>'(D1) Tavanet'!E52</f>
        <v>535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494</v>
      </c>
      <c r="L29" s="388">
        <f>L11</f>
        <v>514</v>
      </c>
      <c r="M29" s="389">
        <f>M11</f>
        <v>535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Tavanet'!C53</f>
        <v>0</v>
      </c>
      <c r="L32" s="386">
        <f>'(D1) Tavanet'!D53</f>
        <v>0</v>
      </c>
      <c r="M32" s="386">
        <f>'(D1) Tavanet'!E53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-0.25999999999999091</v>
      </c>
      <c r="L33" s="388">
        <f>L12</f>
        <v>-1.6660000000001673E-2</v>
      </c>
      <c r="M33" s="389">
        <f>M12</f>
        <v>5.6656939999925271E-2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-0.25999999999999091</v>
      </c>
      <c r="L34" s="390">
        <f>L33-L32</f>
        <v>-1.6660000000001673E-2</v>
      </c>
      <c r="M34" s="391">
        <f>M33-M32</f>
        <v>5.6656939999925271E-2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Tavanet'!C54</f>
        <v>0</v>
      </c>
      <c r="L36" s="386">
        <f>'(D1) Tavanet'!D54</f>
        <v>0</v>
      </c>
      <c r="M36" s="386">
        <f>'(D1) Tavanet'!E54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10</v>
      </c>
      <c r="B40" s="868" t="str">
        <f>B$2</f>
        <v>Shërbimi pyjor</v>
      </c>
      <c r="C40" s="868"/>
      <c r="D40" s="868"/>
      <c r="E40" s="868"/>
      <c r="F40" s="868" t="str">
        <f>A$5</f>
        <v>Aktiviteti / Projekti  10a</v>
      </c>
      <c r="G40" s="868"/>
      <c r="H40" s="868"/>
      <c r="I40" s="868" t="str">
        <f>B$5</f>
        <v xml:space="preserve">Kujdesi per pyjet/Shpenzime korrente 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>
        <v>-0.36699999999999999</v>
      </c>
      <c r="E47" s="156">
        <v>4.1000000000000002E-2</v>
      </c>
      <c r="F47" s="156">
        <v>4.1000000000000002E-2</v>
      </c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'!C54</f>
        <v>780</v>
      </c>
      <c r="C48" s="101">
        <f>'(C1) Shpenzimet Viti i kaluar '!G54</f>
        <v>436</v>
      </c>
      <c r="D48" s="355">
        <f>IF(B48=0,D44*(1+(SUM(D45:D47))),B48*(1+(SUM(C45:C47)))*(1+(SUM(D45:D47))))</f>
        <v>493.74</v>
      </c>
      <c r="E48" s="355">
        <f>IF(D48=0,E44*(1+(SUM(E45:E47))),D48*(1+(SUM(E45:E47))))</f>
        <v>513.98334</v>
      </c>
      <c r="F48" s="355">
        <f>IF(E48=0,F44*(1+(SUM(F45:F47))),E48*(1+(SUM(F45:F47))))</f>
        <v>535.05665693999993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'!D54</f>
        <v>0</v>
      </c>
      <c r="J51" s="101">
        <f>'(C1) Shpenzimet Viti i kaluar '!H54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'!E54</f>
        <v>0</v>
      </c>
      <c r="J61" s="101">
        <f>'(C1) Shpenzimet Viti i kaluar '!I54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>
        <v>494</v>
      </c>
      <c r="E62" s="106">
        <v>514</v>
      </c>
      <c r="F62" s="106">
        <v>535</v>
      </c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STOP</v>
      </c>
      <c r="C68" s="892"/>
      <c r="D68" s="368">
        <f>D48-SUM(D62:D67)-SUM(D51:D60)</f>
        <v>-0.25999999999999091</v>
      </c>
      <c r="E68" s="368">
        <f>E48-SUM(E62:E67)-SUM(E51:E60)</f>
        <v>-1.6660000000001673E-2</v>
      </c>
      <c r="F68" s="368">
        <f>F48-SUM(F62:F67)-SUM(F51:F60)</f>
        <v>5.6656939999925271E-2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780</v>
      </c>
      <c r="C69" s="101">
        <f>C48</f>
        <v>436</v>
      </c>
      <c r="D69" s="355">
        <f>SUM(D51:D60)+SUM(D62:D68)</f>
        <v>493.74</v>
      </c>
      <c r="E69" s="355">
        <f>SUM(E51:E60)+SUM(E62:E68)</f>
        <v>513.98334</v>
      </c>
      <c r="F69" s="355">
        <f>SUM(F51:F60)+SUM(F62:F68)</f>
        <v>535.05665693999993</v>
      </c>
      <c r="G69" s="153"/>
      <c r="H69" s="45" t="str">
        <f>'Z2'!H69</f>
        <v>SHUMA NETO E KËRKUAR</v>
      </c>
      <c r="I69" s="46">
        <f>B48-I51-I61</f>
        <v>780</v>
      </c>
      <c r="J69" s="46">
        <f>C48-J51-J61</f>
        <v>436</v>
      </c>
      <c r="K69" s="46">
        <f>D48-K51-K61</f>
        <v>493.74</v>
      </c>
      <c r="L69" s="46">
        <f>E48-L51-L61</f>
        <v>513.98334</v>
      </c>
      <c r="M69" s="46">
        <f>F48-M51-M61</f>
        <v>535.05665693999993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10</v>
      </c>
      <c r="B74" s="890" t="str">
        <f>B$2</f>
        <v>Shërbimi pyjor</v>
      </c>
      <c r="C74" s="890"/>
      <c r="D74" s="890"/>
      <c r="E74" s="890"/>
      <c r="F74" s="868" t="str">
        <f>A$6</f>
        <v>Aktiviteti / Projekti  10b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'!C55</f>
        <v>0</v>
      </c>
      <c r="C82" s="101">
        <f>'(C1) Shpenzimet Viti i kaluar '!G55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'!D55</f>
        <v>0</v>
      </c>
      <c r="J85" s="101">
        <f>'(C1) Shpenzimet Viti i kaluar '!H55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'!E55</f>
        <v>0</v>
      </c>
      <c r="J95" s="101">
        <f>'(C1) Shpenzimet Viti i kaluar '!I55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10</v>
      </c>
      <c r="B108" s="890" t="str">
        <f>B$2</f>
        <v>Shërbimi pyjor</v>
      </c>
      <c r="C108" s="890"/>
      <c r="D108" s="890"/>
      <c r="E108" s="890"/>
      <c r="F108" s="868" t="str">
        <f>A$7</f>
        <v>Aktiviteti / Projekti  10c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'!C56</f>
        <v>0</v>
      </c>
      <c r="C116" s="101">
        <f>'(C1) Shpenzimet Viti i kaluar '!G56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'!D56</f>
        <v>0</v>
      </c>
      <c r="J119" s="101">
        <f>'(C1) Shpenzimet Viti i kaluar '!H56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'!E56</f>
        <v>0</v>
      </c>
      <c r="J129" s="101">
        <f>'(C1) Shpenzimet Viti i kaluar '!I56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136:F137 D128:F128 D102:F103 D94:F94 D68:F69">
      <formula1>0</formula1>
    </dataValidation>
    <dataValidation type="whole" errorStyle="warning" allowBlank="1" showInputMessage="1" showErrorMessage="1" errorTitle="CEILING TOO DEEP" sqref="K26:M26 K38:M39 K34:M34 K30:M31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Translator'!A369</f>
        <v>Funksioni 11</v>
      </c>
      <c r="B2" s="839" t="str">
        <f>+VLOOKUP($A2,'(B3) Struktura Organizative'!$A6:$H27,2,FALSE)</f>
        <v>Ambjenti</v>
      </c>
      <c r="C2" s="840"/>
      <c r="D2" s="840"/>
      <c r="E2" s="841"/>
      <c r="F2" s="842" t="str">
        <f>+VLOOKUP($A2,'(B3) Struktura Organizative'!$A6:$H27,4,FALSE)</f>
        <v>Sektori i Sherbimeve per Bujqesine, Blegtorine dhe Pyjet</v>
      </c>
      <c r="G2" s="844"/>
      <c r="H2" s="361" t="str">
        <f>+VLOOKUP($A2,'(B3) Struktura Organizative'!$A6:$H27,5,FALSE)</f>
        <v>Pal Ndreca</v>
      </c>
      <c r="I2" s="362"/>
      <c r="J2" s="842" t="str">
        <f>+VLOOKUP($A2,'(B3) Struktura Organizative'!$A6:$H27,7,FALSE)</f>
        <v>Mjedisi, Mrojtja e Pyjeve dhe Kullotave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funksion'!A57</f>
        <v>Aktiviteti / Projekti  11a</v>
      </c>
      <c r="B5" s="357" t="str">
        <f>VLOOKUP($A5,'(B4) Aktivitetet për funksion'!$A$6:$E$115,3,FALSE)</f>
        <v>Kujdesi per ambjentin/ Shpenzime personeli</v>
      </c>
      <c r="C5" s="358"/>
      <c r="D5" s="358"/>
      <c r="E5" s="358"/>
      <c r="F5" s="862" t="str">
        <f>VLOOKUP($A5,'(B4) Aktivitetet për funksion'!$A$6:$E$115,4,FALSE)</f>
        <v>Aktivitet në vazhdim</v>
      </c>
      <c r="G5" s="863"/>
      <c r="H5" s="863"/>
      <c r="I5" s="864"/>
      <c r="J5" s="833" t="str">
        <f>VLOOKUP($A5,'(B4) Aktivitetet për funksion'!$A$6:$E$115,5,FALSE)</f>
        <v>Funksioni ndarë</v>
      </c>
      <c r="K5" s="833"/>
      <c r="L5" s="833"/>
      <c r="M5" s="833"/>
    </row>
    <row r="6" spans="1:13" ht="13.5" customHeight="1" x14ac:dyDescent="0.2">
      <c r="A6" s="263" t="str">
        <f>'(B4) Aktivitetet për funksion'!A58</f>
        <v>Aktiviteti / Projekti  11b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funksion'!A59</f>
        <v>Aktiviteti / Projekti  11c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D62+D52+D51+D63+D85+D86+D96+D97+D119+D120+D130+D131</f>
        <v>900</v>
      </c>
      <c r="L11" s="385">
        <f>E62+E52+E51+E63+E85+E86+E96+E97+E119+E120+E130+E131</f>
        <v>936</v>
      </c>
      <c r="M11" s="385">
        <f>F62+F52+F51+F63+F85+F86+F96+F97+F119+F120+F130+F131</f>
        <v>974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0.34359999999992397</v>
      </c>
      <c r="L12" s="385">
        <f>L14-L11-L13</f>
        <v>0.35734399999989819</v>
      </c>
      <c r="M12" s="385">
        <f>M14-M11-M13</f>
        <v>-0.18836224000006041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412</v>
      </c>
      <c r="J14" s="104">
        <f>C48+C82+C116</f>
        <v>850</v>
      </c>
      <c r="K14" s="396">
        <f>D48+D82+D116</f>
        <v>900.34359999999992</v>
      </c>
      <c r="L14" s="396">
        <f>E48+E82+E116</f>
        <v>936.3573439999999</v>
      </c>
      <c r="M14" s="396">
        <f>F48+F82+F116</f>
        <v>973.81163775999994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412</v>
      </c>
      <c r="J20" s="46">
        <f>J14-J16-J18</f>
        <v>850</v>
      </c>
      <c r="K20" s="397">
        <f>K14-K16-K18</f>
        <v>900.34359999999992</v>
      </c>
      <c r="L20" s="397">
        <f>L14-L16-L18</f>
        <v>936.3573439999999</v>
      </c>
      <c r="M20" s="397">
        <f>M14-M16-M18</f>
        <v>973.81163775999994</v>
      </c>
    </row>
    <row r="21" spans="1:13" ht="11.25" customHeight="1" x14ac:dyDescent="0.2">
      <c r="I21" s="381">
        <f>I69+I103+I137</f>
        <v>412</v>
      </c>
      <c r="J21" s="381">
        <f>J69+J103+J137</f>
        <v>850</v>
      </c>
      <c r="K21" s="381">
        <f>K69+K103+K137</f>
        <v>900.34359999999992</v>
      </c>
      <c r="L21" s="381">
        <f>L69+L103+L137</f>
        <v>936.3573439999999</v>
      </c>
      <c r="M21" s="381">
        <f>M69+M103+M137</f>
        <v>973.81163775999994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Tavanet'!C60</f>
        <v>900</v>
      </c>
      <c r="L24" s="386">
        <f>'(D1) Tavanet'!D60</f>
        <v>936</v>
      </c>
      <c r="M24" s="386">
        <f>'(D1) Tavanet'!E60</f>
        <v>974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900.34359999999992</v>
      </c>
      <c r="L25" s="388">
        <f>L14</f>
        <v>936.3573439999999</v>
      </c>
      <c r="M25" s="389">
        <f>M14</f>
        <v>973.81163775999994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0.34359999999992397</v>
      </c>
      <c r="L26" s="390">
        <f>L25-L24</f>
        <v>0.35734399999989819</v>
      </c>
      <c r="M26" s="391">
        <f>M25-M24</f>
        <v>-0.18836224000006041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Tavanet'!C57</f>
        <v>900</v>
      </c>
      <c r="L28" s="386">
        <f>'(D1) Tavanet'!D57</f>
        <v>936</v>
      </c>
      <c r="M28" s="386">
        <f>'(D1) Tavanet'!E57</f>
        <v>974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900</v>
      </c>
      <c r="L29" s="388">
        <f>L11</f>
        <v>936</v>
      </c>
      <c r="M29" s="389">
        <f>M11</f>
        <v>974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Tavanet'!C58</f>
        <v>0</v>
      </c>
      <c r="L32" s="386">
        <f>'(D1) Tavanet'!D58</f>
        <v>0</v>
      </c>
      <c r="M32" s="386">
        <f>'(D1) Tavanet'!E58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0.34359999999992397</v>
      </c>
      <c r="L33" s="388">
        <f>L12</f>
        <v>0.35734399999989819</v>
      </c>
      <c r="M33" s="389">
        <f>M12</f>
        <v>-0.18836224000006041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0.34359999999992397</v>
      </c>
      <c r="L34" s="390">
        <f>L33-L32</f>
        <v>0.35734399999989819</v>
      </c>
      <c r="M34" s="391">
        <f>M33-M32</f>
        <v>-0.18836224000006041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Tavanet'!C59</f>
        <v>0</v>
      </c>
      <c r="L36" s="386">
        <f>'(D1) Tavanet'!D59</f>
        <v>0</v>
      </c>
      <c r="M36" s="386">
        <f>'(D1) Tavanet'!E59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11</v>
      </c>
      <c r="B40" s="868" t="str">
        <f>B$2</f>
        <v>Ambjenti</v>
      </c>
      <c r="C40" s="868"/>
      <c r="D40" s="868"/>
      <c r="E40" s="868"/>
      <c r="F40" s="868" t="str">
        <f>A$5</f>
        <v>Aktiviteti / Projekti  11a</v>
      </c>
      <c r="G40" s="868"/>
      <c r="H40" s="868"/>
      <c r="I40" s="868" t="str">
        <f>B$5</f>
        <v>Kujdesi per ambjentin/ Shpenzime personeli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>
        <v>0.02</v>
      </c>
      <c r="E45" s="156">
        <v>0.02</v>
      </c>
      <c r="F45" s="156">
        <v>0.02</v>
      </c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>
        <v>1.1653</v>
      </c>
      <c r="E46" s="155">
        <v>0.02</v>
      </c>
      <c r="F46" s="155">
        <v>0.02</v>
      </c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'!C59</f>
        <v>412</v>
      </c>
      <c r="C48" s="101">
        <f>'(C1) Shpenzimet Viti i kaluar '!G59</f>
        <v>850</v>
      </c>
      <c r="D48" s="355">
        <f>IF(B48=0,D44*(1+(SUM(D45:D47))),B48*(1+(SUM(C45:C47)))*(1+(SUM(D45:D47))))</f>
        <v>900.34359999999992</v>
      </c>
      <c r="E48" s="355">
        <f>IF(D48=0,E44*(1+(SUM(E45:E47))),D48*(1+(SUM(E45:E47))))</f>
        <v>936.3573439999999</v>
      </c>
      <c r="F48" s="355">
        <f>IF(E48=0,F44*(1+(SUM(F45:F47))),E48*(1+(SUM(F45:F47))))</f>
        <v>973.81163775999994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729"/>
      <c r="E51" s="729"/>
      <c r="F51" s="729"/>
      <c r="G51" s="74"/>
      <c r="H51" s="374" t="str">
        <f>'Z2'!H51</f>
        <v xml:space="preserve">VLERËSIM I TË ARDHURAVE NGA TARIFAT </v>
      </c>
      <c r="I51" s="104">
        <f>'(C1) Shpenzimet Viti i kaluar '!D59</f>
        <v>0</v>
      </c>
      <c r="J51" s="101">
        <f>'(C1) Shpenzimet Viti i kaluar '!H59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'!E59</f>
        <v>0</v>
      </c>
      <c r="J61" s="101">
        <f>'(C1) Shpenzimet Viti i kaluar '!I59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>
        <v>900</v>
      </c>
      <c r="E62" s="106">
        <v>936</v>
      </c>
      <c r="F62" s="106">
        <v>974</v>
      </c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STOP</v>
      </c>
      <c r="C68" s="892"/>
      <c r="D68" s="368">
        <f>D48-SUM(D62:D67)-SUM(D51:D60)</f>
        <v>0.34359999999992397</v>
      </c>
      <c r="E68" s="368">
        <f>E48-SUM(E62:E67)-SUM(E51:E60)</f>
        <v>0.35734399999989819</v>
      </c>
      <c r="F68" s="368">
        <f>F48-SUM(F62:F67)-SUM(F51:F60)</f>
        <v>-0.18836224000006041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412</v>
      </c>
      <c r="C69" s="101">
        <f>C48</f>
        <v>850</v>
      </c>
      <c r="D69" s="355">
        <f>SUM(D51:D60)+SUM(D62:D68)</f>
        <v>900.34359999999992</v>
      </c>
      <c r="E69" s="355">
        <f>SUM(E51:E60)+SUM(E62:E68)</f>
        <v>936.3573439999999</v>
      </c>
      <c r="F69" s="355">
        <f>SUM(F51:F60)+SUM(F62:F68)</f>
        <v>973.81163775999994</v>
      </c>
      <c r="G69" s="153"/>
      <c r="H69" s="45" t="str">
        <f>'Z2'!H69</f>
        <v>SHUMA NETO E KËRKUAR</v>
      </c>
      <c r="I69" s="46">
        <f>B48-I51-I61</f>
        <v>412</v>
      </c>
      <c r="J69" s="46">
        <f>C48-J51-J61</f>
        <v>850</v>
      </c>
      <c r="K69" s="46">
        <f>D48-K51-K61</f>
        <v>900.34359999999992</v>
      </c>
      <c r="L69" s="46">
        <f>E48-L51-L61</f>
        <v>936.3573439999999</v>
      </c>
      <c r="M69" s="46">
        <f>F48-M51-M61</f>
        <v>973.81163775999994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11</v>
      </c>
      <c r="B74" s="890" t="str">
        <f>B$2</f>
        <v>Ambjenti</v>
      </c>
      <c r="C74" s="890"/>
      <c r="D74" s="890"/>
      <c r="E74" s="890"/>
      <c r="F74" s="868" t="str">
        <f>A$6</f>
        <v>Aktiviteti / Projekti  11b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'!C60</f>
        <v>0</v>
      </c>
      <c r="C82" s="101">
        <f>'(C1) Shpenzimet Viti i kaluar '!G60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'!D60</f>
        <v>0</v>
      </c>
      <c r="J85" s="101">
        <f>'(C1) Shpenzimet Viti i kaluar '!H60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'!E60</f>
        <v>0</v>
      </c>
      <c r="J95" s="101">
        <f>'(C1) Shpenzimet Viti i kaluar '!I60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11</v>
      </c>
      <c r="B108" s="890" t="str">
        <f>B$2</f>
        <v>Ambjenti</v>
      </c>
      <c r="C108" s="890"/>
      <c r="D108" s="890"/>
      <c r="E108" s="890"/>
      <c r="F108" s="868" t="str">
        <f>A$7</f>
        <v>Aktiviteti / Projekti  11c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>
        <v>0</v>
      </c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>
        <v>0</v>
      </c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'!C61</f>
        <v>0</v>
      </c>
      <c r="C116" s="101">
        <f>'(C1) Shpenzimet Viti i kaluar '!G61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'!D61</f>
        <v>0</v>
      </c>
      <c r="J119" s="101">
        <f>'(C1) Shpenzimet Viti i kaluar '!H61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'!E61</f>
        <v>0</v>
      </c>
      <c r="J129" s="101">
        <f>'(C1) Shpenzimet Viti i kaluar '!I61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136:F137 D128:F128 D102:F103 D94:F94 D68:F69">
      <formula1>0</formula1>
    </dataValidation>
    <dataValidation type="whole" errorStyle="warning" allowBlank="1" showInputMessage="1" showErrorMessage="1" errorTitle="CEILING TOO DEEP" sqref="K26:M26 K38:M39 K34:M34 K30:M31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Translator'!A370</f>
        <v>Funksioni 12</v>
      </c>
      <c r="B2" s="839" t="str">
        <f>+VLOOKUP($A2,'(B3) Struktura Organizative'!$A6:$H27,2,FALSE)</f>
        <v>Sporti</v>
      </c>
      <c r="C2" s="840"/>
      <c r="D2" s="840"/>
      <c r="E2" s="841"/>
      <c r="F2" s="842" t="str">
        <f>+VLOOKUP($A2,'(B3) Struktura Organizative'!$A6:$H27,4,FALSE)</f>
        <v>Sektori I zhvillimit te komunitetit</v>
      </c>
      <c r="G2" s="844"/>
      <c r="H2" s="361" t="str">
        <f>+VLOOKUP($A2,'(B3) Struktura Organizative'!$A6:$H27,5,FALSE)</f>
        <v>Vitore Gjekaj</v>
      </c>
      <c r="I2" s="362"/>
      <c r="J2" s="842" t="str">
        <f>+VLOOKUP($A2,'(B3) Struktura Organizative'!$A6:$H27,7,FALSE)</f>
        <v>Kultura dhe Turizmi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funksion'!A62</f>
        <v>Aktiviteti / Projekti  12a</v>
      </c>
      <c r="B5" s="357">
        <f>VLOOKUP($A5,'(B4) Aktivitetet për funksion'!$A$6:$E$115,3,FALSE)</f>
        <v>0</v>
      </c>
      <c r="C5" s="358"/>
      <c r="D5" s="358"/>
      <c r="E5" s="358"/>
      <c r="F5" s="862">
        <f>VLOOKUP($A5,'(B4) Aktivitetet për funksion'!$A$6:$E$115,4,FALSE)</f>
        <v>0</v>
      </c>
      <c r="G5" s="863"/>
      <c r="H5" s="863"/>
      <c r="I5" s="864"/>
      <c r="J5" s="833">
        <f>VLOOKUP($A5,'(B4) Aktivitetet për funksion'!$A$6:$E$115,5,FALSE)</f>
        <v>0</v>
      </c>
      <c r="K5" s="833"/>
      <c r="L5" s="833"/>
      <c r="M5" s="833"/>
    </row>
    <row r="6" spans="1:13" ht="13.5" customHeight="1" x14ac:dyDescent="0.2">
      <c r="A6" s="263" t="str">
        <f>'(B4) Aktivitetet për funksion'!A63</f>
        <v>Aktiviteti / Projekti  12b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funksion'!A64</f>
        <v>Aktiviteti / Projekti 12c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0</v>
      </c>
      <c r="L11" s="385">
        <f>E51+E52+E62+E63+E85+E86+E96+E97+E119+E120+E130+E131</f>
        <v>0</v>
      </c>
      <c r="M11" s="385">
        <f>F51+F52+F62+F63+F85+F86+F96+F97+F119+F120+F130+F131</f>
        <v>0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</v>
      </c>
      <c r="L12" s="385">
        <f>L14-L11-L13</f>
        <v>0</v>
      </c>
      <c r="M12" s="385">
        <f>M14-M11-M13</f>
        <v>0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0</v>
      </c>
      <c r="J14" s="104">
        <f>C48+C82+C116</f>
        <v>0</v>
      </c>
      <c r="K14" s="396">
        <f>D48+D82+D116</f>
        <v>0</v>
      </c>
      <c r="L14" s="396">
        <f>E48+E82+E116</f>
        <v>0</v>
      </c>
      <c r="M14" s="396">
        <f>F48+F82+F116</f>
        <v>0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0</v>
      </c>
      <c r="J20" s="46">
        <f>J14-J16-J18</f>
        <v>0</v>
      </c>
      <c r="K20" s="397">
        <f>K14-K16-K18</f>
        <v>0</v>
      </c>
      <c r="L20" s="397">
        <f>L14-L16-L18</f>
        <v>0</v>
      </c>
      <c r="M20" s="397">
        <f>M14-M16-M18</f>
        <v>0</v>
      </c>
    </row>
    <row r="21" spans="1:13" ht="11.25" customHeight="1" x14ac:dyDescent="0.2">
      <c r="I21" s="381">
        <f>I69+I103+I137</f>
        <v>0</v>
      </c>
      <c r="J21" s="381">
        <f>J69+J103+J137</f>
        <v>0</v>
      </c>
      <c r="K21" s="381">
        <f>K69+K103+K137</f>
        <v>0</v>
      </c>
      <c r="L21" s="381">
        <f>L69+L103+L137</f>
        <v>0</v>
      </c>
      <c r="M21" s="381">
        <f>M69+M103+M137</f>
        <v>0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Tavanet'!C65</f>
        <v>0</v>
      </c>
      <c r="L24" s="386">
        <f>'(D1) Tavanet'!D65</f>
        <v>0</v>
      </c>
      <c r="M24" s="386">
        <f>'(D1) Tavanet'!E65</f>
        <v>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0</v>
      </c>
      <c r="L25" s="388">
        <f>L14</f>
        <v>0</v>
      </c>
      <c r="M25" s="389">
        <f>M14</f>
        <v>0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0</v>
      </c>
      <c r="M26" s="391">
        <f>M25-M24</f>
        <v>0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Tavanet'!C62</f>
        <v>0</v>
      </c>
      <c r="L28" s="386">
        <f>'(D1) Tavanet'!D62</f>
        <v>0</v>
      </c>
      <c r="M28" s="386">
        <f>'(D1) Tavanet'!E62</f>
        <v>0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0</v>
      </c>
      <c r="L29" s="388">
        <f>L11</f>
        <v>0</v>
      </c>
      <c r="M29" s="389">
        <f>M11</f>
        <v>0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Tavanet'!C63</f>
        <v>0</v>
      </c>
      <c r="L32" s="386">
        <f>'(D1) Tavanet'!D63</f>
        <v>0</v>
      </c>
      <c r="M32" s="386">
        <f>'(D1) Tavanet'!E63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</v>
      </c>
      <c r="L33" s="388">
        <f>L12</f>
        <v>0</v>
      </c>
      <c r="M33" s="389">
        <f>M12</f>
        <v>0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0</v>
      </c>
      <c r="M34" s="391">
        <f>M33-M32</f>
        <v>0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Tavanet'!C64</f>
        <v>0</v>
      </c>
      <c r="L36" s="386">
        <f>'(D1) Tavanet'!D64</f>
        <v>0</v>
      </c>
      <c r="M36" s="386">
        <f>'(D1) Tavanet'!E64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12</v>
      </c>
      <c r="B40" s="868" t="str">
        <f>B$2</f>
        <v>Sporti</v>
      </c>
      <c r="C40" s="868"/>
      <c r="D40" s="868"/>
      <c r="E40" s="868"/>
      <c r="F40" s="868" t="str">
        <f>A$5</f>
        <v>Aktiviteti / Projekti  12a</v>
      </c>
      <c r="G40" s="868"/>
      <c r="H40" s="868"/>
      <c r="I40" s="868">
        <f>B$5</f>
        <v>0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'!C64</f>
        <v>0</v>
      </c>
      <c r="C48" s="101">
        <f>'(C1) Shpenzimet Viti i kaluar '!G64</f>
        <v>0</v>
      </c>
      <c r="D48" s="355">
        <f>IF(B48=0,D44*(1+(SUM(D45:D47))),B48*(1+(SUM(C45:C47)))*(1+(SUM(D45:D47))))</f>
        <v>0</v>
      </c>
      <c r="E48" s="355">
        <f>IF(D48=0,E44*(1+(SUM(E45:E47))),D48*(1+(SUM(E45:E47))))</f>
        <v>0</v>
      </c>
      <c r="F48" s="355">
        <f>IF(E48=0,F44*(1+(SUM(F45:F47))),E48*(1+(SUM(F45:F47))))</f>
        <v>0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'!D64</f>
        <v>0</v>
      </c>
      <c r="J51" s="101">
        <f>'(C1) Shpenzimet Viti i kaluar '!H64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'!E64</f>
        <v>0</v>
      </c>
      <c r="J61" s="101">
        <f>'(C1) Shpenzimet Viti i kaluar '!I64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/>
      <c r="E62" s="106"/>
      <c r="F62" s="106"/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OK!</v>
      </c>
      <c r="C68" s="892"/>
      <c r="D68" s="368">
        <f>D48-SUM(D62:D67)-SUM(D51:D60)</f>
        <v>0</v>
      </c>
      <c r="E68" s="368">
        <f>E48-SUM(E62:E67)-SUM(E51:E60)</f>
        <v>0</v>
      </c>
      <c r="F68" s="368">
        <f>F48-SUM(F62:F67)-SUM(F51:F60)</f>
        <v>0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0</v>
      </c>
      <c r="C69" s="101">
        <f>C48</f>
        <v>0</v>
      </c>
      <c r="D69" s="355">
        <f>SUM(D51:D60)+SUM(D62:D68)</f>
        <v>0</v>
      </c>
      <c r="E69" s="355">
        <f>SUM(E51:E60)+SUM(E62:E68)</f>
        <v>0</v>
      </c>
      <c r="F69" s="355">
        <f>SUM(F51:F60)+SUM(F62:F68)</f>
        <v>0</v>
      </c>
      <c r="G69" s="153"/>
      <c r="H69" s="45" t="str">
        <f>'Z2'!H69</f>
        <v>SHUMA NETO E KËRKUAR</v>
      </c>
      <c r="I69" s="46">
        <f>B48-I51-I61</f>
        <v>0</v>
      </c>
      <c r="J69" s="46">
        <f>C48-J51-J61</f>
        <v>0</v>
      </c>
      <c r="K69" s="46">
        <f>D48-K51-K61</f>
        <v>0</v>
      </c>
      <c r="L69" s="46">
        <f>E48-L51-L61</f>
        <v>0</v>
      </c>
      <c r="M69" s="46">
        <f>F48-M51-M61</f>
        <v>0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12</v>
      </c>
      <c r="B74" s="890" t="str">
        <f>B$2</f>
        <v>Sporti</v>
      </c>
      <c r="C74" s="890"/>
      <c r="D74" s="890"/>
      <c r="E74" s="890"/>
      <c r="F74" s="868" t="str">
        <f>A$6</f>
        <v>Aktiviteti / Projekti  12b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'!C65</f>
        <v>0</v>
      </c>
      <c r="C82" s="101">
        <f>'(C1) Shpenzimet Viti i kaluar '!G65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'!D65</f>
        <v>0</v>
      </c>
      <c r="J85" s="101">
        <f>'(C1) Shpenzimet Viti i kaluar '!H65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'!E65</f>
        <v>0</v>
      </c>
      <c r="J95" s="101">
        <f>'(C1) Shpenzimet Viti i kaluar '!I65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12</v>
      </c>
      <c r="B108" s="890" t="str">
        <f>B$2</f>
        <v>Sporti</v>
      </c>
      <c r="C108" s="890"/>
      <c r="D108" s="890"/>
      <c r="E108" s="890"/>
      <c r="F108" s="868" t="str">
        <f>A$7</f>
        <v>Aktiviteti / Projekti 12c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'!C66</f>
        <v>0</v>
      </c>
      <c r="C116" s="101">
        <f>'(C1) Shpenzimet Viti i kaluar '!G66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'!D66</f>
        <v>0</v>
      </c>
      <c r="J119" s="101">
        <f>'(C1) Shpenzimet Viti i kaluar '!H66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'!E66</f>
        <v>0</v>
      </c>
      <c r="J129" s="101">
        <f>'(C1) Shpenzimet Viti i kaluar '!I66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Translator'!A371</f>
        <v>Funksioni 13</v>
      </c>
      <c r="B2" s="839" t="str">
        <f>+VLOOKUP($A2,'(B3) Struktura Organizative'!$A6:$H27,2,FALSE)</f>
        <v>Programe kulturore</v>
      </c>
      <c r="C2" s="840"/>
      <c r="D2" s="840"/>
      <c r="E2" s="841"/>
      <c r="F2" s="842" t="str">
        <f>+VLOOKUP($A2,'(B3) Struktura Organizative'!$A6:$H27,4,FALSE)</f>
        <v>Sektori i Zhvillimit te Komunitetit</v>
      </c>
      <c r="G2" s="844"/>
      <c r="H2" s="361" t="str">
        <f>+VLOOKUP($A2,'(B3) Struktura Organizative'!$A6:$H27,5,FALSE)</f>
        <v>Vitore Gjekaj</v>
      </c>
      <c r="I2" s="362"/>
      <c r="J2" s="842" t="str">
        <f>+VLOOKUP($A2,'(B3) Struktura Organizative'!$A6:$H27,7,FALSE)</f>
        <v>Kultura dhe Turizmi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funksion'!A67</f>
        <v>Aktiviteti / Projekti  13a</v>
      </c>
      <c r="B5" s="357">
        <f>VLOOKUP($A5,'(B4) Aktivitetet për funksion'!$A$6:$E$115,3,FALSE)</f>
        <v>0</v>
      </c>
      <c r="C5" s="358"/>
      <c r="D5" s="358"/>
      <c r="E5" s="358"/>
      <c r="F5" s="862">
        <f>VLOOKUP($A5,'(B4) Aktivitetet për funksion'!$A$6:$E$115,4,FALSE)</f>
        <v>0</v>
      </c>
      <c r="G5" s="863"/>
      <c r="H5" s="863"/>
      <c r="I5" s="864"/>
      <c r="J5" s="833">
        <f>VLOOKUP($A5,'(B4) Aktivitetet për funksion'!$A$6:$E$115,5,FALSE)</f>
        <v>0</v>
      </c>
      <c r="K5" s="833"/>
      <c r="L5" s="833"/>
      <c r="M5" s="833"/>
    </row>
    <row r="6" spans="1:13" ht="13.5" customHeight="1" x14ac:dyDescent="0.2">
      <c r="A6" s="263" t="str">
        <f>'(B4) Aktivitetet për funksion'!A68</f>
        <v>Aktiviteti / Projekti  13b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funksion'!A69</f>
        <v>Aktiviteti / Projekti  13c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0</v>
      </c>
      <c r="L11" s="385">
        <f>E51+E52+E62+E63+E85+E86+E96+E97+E119+E120+E130+E131</f>
        <v>0</v>
      </c>
      <c r="M11" s="385">
        <f>F51+F52+F62+F63+F85+F86+F96+F97+F119+F120+F130+F131</f>
        <v>0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</v>
      </c>
      <c r="L12" s="385">
        <f>L14-L11-L13</f>
        <v>0</v>
      </c>
      <c r="M12" s="385">
        <f>M14-M11-M13</f>
        <v>0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412</v>
      </c>
      <c r="J14" s="104">
        <f>C48+C82+C116</f>
        <v>850</v>
      </c>
      <c r="K14" s="396">
        <f>D48+D82+D116</f>
        <v>0</v>
      </c>
      <c r="L14" s="396">
        <f>E48+E82+E116</f>
        <v>0</v>
      </c>
      <c r="M14" s="396">
        <f>F48+F82+F116</f>
        <v>0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412</v>
      </c>
      <c r="J20" s="46">
        <f>J14-J16-J18</f>
        <v>850</v>
      </c>
      <c r="K20" s="397">
        <f>K14-K16-K18</f>
        <v>0</v>
      </c>
      <c r="L20" s="397">
        <f>L14-L16-L18</f>
        <v>0</v>
      </c>
      <c r="M20" s="397">
        <f>M14-M16-M18</f>
        <v>0</v>
      </c>
    </row>
    <row r="21" spans="1:13" ht="11.25" customHeight="1" x14ac:dyDescent="0.2">
      <c r="I21" s="381">
        <f>I69+I103+I137</f>
        <v>412</v>
      </c>
      <c r="J21" s="381">
        <f>J69+J103+J137</f>
        <v>850</v>
      </c>
      <c r="K21" s="381">
        <f>K69+K103+K137</f>
        <v>0</v>
      </c>
      <c r="L21" s="381">
        <f>L69+L103+L137</f>
        <v>0</v>
      </c>
      <c r="M21" s="381">
        <f>M69+M103+M137</f>
        <v>0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Tavanet'!C70</f>
        <v>0</v>
      </c>
      <c r="L24" s="386">
        <f>'(D1) Tavanet'!D70</f>
        <v>0</v>
      </c>
      <c r="M24" s="386">
        <f>'(D1) Tavanet'!E70</f>
        <v>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0</v>
      </c>
      <c r="L25" s="388">
        <f>L14</f>
        <v>0</v>
      </c>
      <c r="M25" s="389">
        <f>M14</f>
        <v>0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0</v>
      </c>
      <c r="M26" s="391">
        <f>M25-M24</f>
        <v>0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Tavanet'!C67</f>
        <v>0</v>
      </c>
      <c r="L28" s="386">
        <f>'(D1) Tavanet'!D67</f>
        <v>0</v>
      </c>
      <c r="M28" s="387">
        <f>'(D1) Tavanet'!E67</f>
        <v>0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0</v>
      </c>
      <c r="L29" s="388">
        <f>L11</f>
        <v>0</v>
      </c>
      <c r="M29" s="389">
        <f>M11</f>
        <v>0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Tavanet'!C68</f>
        <v>0</v>
      </c>
      <c r="L32" s="386">
        <f>'(D1) Tavanet'!D68</f>
        <v>0</v>
      </c>
      <c r="M32" s="387">
        <f>'(D1) Tavanet'!E68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</v>
      </c>
      <c r="L33" s="388">
        <f>L12</f>
        <v>0</v>
      </c>
      <c r="M33" s="389">
        <f>M12</f>
        <v>0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0</v>
      </c>
      <c r="M34" s="391">
        <f>M33-M32</f>
        <v>0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Tavanet'!C69</f>
        <v>0</v>
      </c>
      <c r="L36" s="386">
        <f>'(D1) Tavanet'!D69</f>
        <v>0</v>
      </c>
      <c r="M36" s="386">
        <f>'(D1) Tavanet'!E69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13</v>
      </c>
      <c r="B40" s="868" t="str">
        <f>B$2</f>
        <v>Programe kulturore</v>
      </c>
      <c r="C40" s="868"/>
      <c r="D40" s="868"/>
      <c r="E40" s="868"/>
      <c r="F40" s="868" t="str">
        <f>A$5</f>
        <v>Aktiviteti / Projekti  13a</v>
      </c>
      <c r="G40" s="868"/>
      <c r="H40" s="868"/>
      <c r="I40" s="868">
        <f>B$5</f>
        <v>0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'!C69</f>
        <v>0</v>
      </c>
      <c r="C48" s="101">
        <f>'(C1) Shpenzimet Viti i kaluar '!G69</f>
        <v>0</v>
      </c>
      <c r="D48" s="355">
        <f>IF(B48=0,D44*(1+(SUM(D45:D47))),B48*(1+(SUM(C45:C47)))*(1+(SUM(D45:D47))))</f>
        <v>0</v>
      </c>
      <c r="E48" s="355">
        <f>IF(D48=0,E44*(1+(SUM(E45:E47))),D48*(1+(SUM(E45:E47))))</f>
        <v>0</v>
      </c>
      <c r="F48" s="355">
        <f>IF(E48=0,F44*(1+(SUM(F45:F47))),E48*(1+(SUM(F45:F47))))</f>
        <v>0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'!D69</f>
        <v>0</v>
      </c>
      <c r="J51" s="101">
        <f>'(C1) Shpenzimet Viti i kaluar '!H69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'!E69</f>
        <v>0</v>
      </c>
      <c r="J61" s="101">
        <f>'(C1) Shpenzimet Viti i kaluar '!I69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/>
      <c r="E62" s="106"/>
      <c r="F62" s="106"/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OK!</v>
      </c>
      <c r="C68" s="892"/>
      <c r="D68" s="368">
        <f>D48-SUM(D62:D67)-SUM(D51:D60)</f>
        <v>0</v>
      </c>
      <c r="E68" s="368">
        <f>E48-SUM(E62:E67)-SUM(E51:E60)</f>
        <v>0</v>
      </c>
      <c r="F68" s="368">
        <f>F48-SUM(F62:F67)-SUM(F51:F60)</f>
        <v>0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0</v>
      </c>
      <c r="C69" s="101">
        <f>C48</f>
        <v>0</v>
      </c>
      <c r="D69" s="355">
        <f>SUM(D51:D60)+SUM(D62:D68)</f>
        <v>0</v>
      </c>
      <c r="E69" s="355">
        <f>SUM(E51:E60)+SUM(E62:E68)</f>
        <v>0</v>
      </c>
      <c r="F69" s="355">
        <f>SUM(F51:F60)+SUM(F62:F68)</f>
        <v>0</v>
      </c>
      <c r="G69" s="153"/>
      <c r="H69" s="45" t="str">
        <f>'Z2'!H69</f>
        <v>SHUMA NETO E KËRKUAR</v>
      </c>
      <c r="I69" s="46">
        <f>B48-I51-I61</f>
        <v>0</v>
      </c>
      <c r="J69" s="46">
        <f>C48-J51-J61</f>
        <v>0</v>
      </c>
      <c r="K69" s="46">
        <f>D48-K51-K61</f>
        <v>0</v>
      </c>
      <c r="L69" s="46">
        <f>E48-L51-L61</f>
        <v>0</v>
      </c>
      <c r="M69" s="46">
        <f>F48-M51-M61</f>
        <v>0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13</v>
      </c>
      <c r="B74" s="890" t="str">
        <f>B$2</f>
        <v>Programe kulturore</v>
      </c>
      <c r="C74" s="890"/>
      <c r="D74" s="890"/>
      <c r="E74" s="890"/>
      <c r="F74" s="868" t="str">
        <f>A$6</f>
        <v>Aktiviteti / Projekti  13b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'!C61</f>
        <v>0</v>
      </c>
      <c r="C82" s="101">
        <f>'(C1) Shpenzimet Viti i kaluar '!G61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'!D61</f>
        <v>0</v>
      </c>
      <c r="J85" s="101">
        <f>'(C1) Shpenzimet Viti i kaluar '!H61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'!E61</f>
        <v>0</v>
      </c>
      <c r="J95" s="101">
        <f>'(C1) Shpenzimet Viti i kaluar '!I61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13</v>
      </c>
      <c r="B108" s="890" t="str">
        <f>B$2</f>
        <v>Programe kulturore</v>
      </c>
      <c r="C108" s="890"/>
      <c r="D108" s="890"/>
      <c r="E108" s="890"/>
      <c r="F108" s="868" t="str">
        <f>A$7</f>
        <v>Aktiviteti / Projekti  13c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>
        <v>-1</v>
      </c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'!C62</f>
        <v>412</v>
      </c>
      <c r="C116" s="101">
        <f>'(C1) Shpenzimet Viti i kaluar '!G62</f>
        <v>850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'!D62</f>
        <v>0</v>
      </c>
      <c r="J119" s="101">
        <f>'(C1) Shpenzimet Viti i kaluar '!H62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'!E62</f>
        <v>0</v>
      </c>
      <c r="J129" s="101">
        <f>'(C1) Shpenzimet Viti i kaluar '!I62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412</v>
      </c>
      <c r="C137" s="101">
        <f>C116</f>
        <v>850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412</v>
      </c>
      <c r="J137" s="46">
        <f>C116-J119-J129</f>
        <v>850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Translator'!A372</f>
        <v>Funksioni 14</v>
      </c>
      <c r="B2" s="839" t="str">
        <f>+VLOOKUP($A2,'(B3) Struktura Organizative'!$A6:$H27,2,FALSE)</f>
        <v>Kujdesi social</v>
      </c>
      <c r="C2" s="840"/>
      <c r="D2" s="840"/>
      <c r="E2" s="841"/>
      <c r="F2" s="842" t="str">
        <f>+VLOOKUP($A2,'(B3) Struktura Organizative'!$A6:$H27,4,FALSE)</f>
        <v>Sektori i Zhvillimit te Komunitetit</v>
      </c>
      <c r="G2" s="844"/>
      <c r="H2" s="361" t="str">
        <f>+VLOOKUP($A2,'(B3) Struktura Organizative'!$A6:$H27,5,FALSE)</f>
        <v>Vitore Gjekaj</v>
      </c>
      <c r="I2" s="362"/>
      <c r="J2" s="842" t="str">
        <f>+VLOOKUP($A2,'(B3) Struktura Organizative'!$A6:$H27,7,FALSE)</f>
        <v>Kujdesi social dhe solidariteti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funksion'!A72</f>
        <v>Aktiviteti / Projekti  14a</v>
      </c>
      <c r="B5" s="357" t="str">
        <f>VLOOKUP($A5,'(B4) Aktivitetet për funksion'!$A$6:$E$115,3,FALSE)</f>
        <v>Pageat per cerdhet/Shpenzime personeli</v>
      </c>
      <c r="C5" s="358"/>
      <c r="D5" s="358"/>
      <c r="E5" s="358"/>
      <c r="F5" s="862" t="str">
        <f>VLOOKUP($A5,'(B4) Aktivitetet për funksion'!$A$6:$E$115,4,FALSE)</f>
        <v>Aktivitet në vazhdim</v>
      </c>
      <c r="G5" s="863"/>
      <c r="H5" s="863"/>
      <c r="I5" s="864"/>
      <c r="J5" s="833" t="str">
        <f>VLOOKUP($A5,'(B4) Aktivitetet për funksion'!$A$6:$E$115,5,FALSE)</f>
        <v>Funksioni ndarë</v>
      </c>
      <c r="K5" s="833"/>
      <c r="L5" s="833"/>
      <c r="M5" s="833"/>
    </row>
    <row r="6" spans="1:13" ht="13.5" customHeight="1" x14ac:dyDescent="0.2">
      <c r="A6" s="263" t="str">
        <f>'(B4) Aktivitetet për funksion'!A73</f>
        <v>Aktiviteti / Projekti  14b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funksion'!A74</f>
        <v>Aktiviteti / Projekti  14c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D62+D52+D51+D63+D85+D86+D96+D97+D119+D120+D130+D131</f>
        <v>654</v>
      </c>
      <c r="L11" s="385">
        <f>E62+E52+D51+E63+E85+E86+E96+E97+E119+E120+E130+E131</f>
        <v>680</v>
      </c>
      <c r="M11" s="385">
        <f>F62+F52+D51+F63+F85+F86+F96+F97+F119+F120+F130+F131</f>
        <v>707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0.33600000000012642</v>
      </c>
      <c r="L12" s="385">
        <f>L14-L11-L13</f>
        <v>-0.14489599999990332</v>
      </c>
      <c r="M12" s="385">
        <f>M14-M11-M13</f>
        <v>4.930816000012328E-2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568</v>
      </c>
      <c r="J14" s="104">
        <f>C48+C82+C116</f>
        <v>604</v>
      </c>
      <c r="K14" s="396">
        <f>D48+D82+D116</f>
        <v>654.33600000000013</v>
      </c>
      <c r="L14" s="396">
        <f>E48+E82+E116</f>
        <v>679.8551040000001</v>
      </c>
      <c r="M14" s="396">
        <f>F48+F82+F116</f>
        <v>707.04930816000012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568</v>
      </c>
      <c r="J20" s="46">
        <f>J14-J16-J18</f>
        <v>604</v>
      </c>
      <c r="K20" s="397">
        <f>K14-K16-K18</f>
        <v>654.33600000000013</v>
      </c>
      <c r="L20" s="397">
        <f>L14-L16-L18</f>
        <v>679.8551040000001</v>
      </c>
      <c r="M20" s="397">
        <f>M14-M16-M18</f>
        <v>707.04930816000012</v>
      </c>
    </row>
    <row r="21" spans="1:13" ht="11.25" customHeight="1" x14ac:dyDescent="0.2">
      <c r="I21" s="381">
        <f>I69+I103+I137</f>
        <v>568</v>
      </c>
      <c r="J21" s="381">
        <f>J69+J103+J137</f>
        <v>604</v>
      </c>
      <c r="K21" s="381">
        <f>K69+K103+K137</f>
        <v>654.33600000000013</v>
      </c>
      <c r="L21" s="381">
        <f>L69+L103+L137</f>
        <v>679.8551040000001</v>
      </c>
      <c r="M21" s="381">
        <f>M69+M103+M137</f>
        <v>707.04930816000012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Tavanet'!C75</f>
        <v>654</v>
      </c>
      <c r="L24" s="386">
        <f>'(D1) Tavanet'!D75</f>
        <v>680</v>
      </c>
      <c r="M24" s="386">
        <f>'(D1) Tavanet'!E75</f>
        <v>707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654.33600000000013</v>
      </c>
      <c r="L25" s="388">
        <f>L14</f>
        <v>679.8551040000001</v>
      </c>
      <c r="M25" s="389">
        <f>M14</f>
        <v>707.04930816000012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0.33600000000012642</v>
      </c>
      <c r="L26" s="390">
        <f>L25-L24</f>
        <v>-0.14489599999990332</v>
      </c>
      <c r="M26" s="391">
        <f>M25-M24</f>
        <v>4.930816000012328E-2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Tavanet'!C72</f>
        <v>654</v>
      </c>
      <c r="L28" s="386">
        <f>'(D1) Tavanet'!D72</f>
        <v>680</v>
      </c>
      <c r="M28" s="386">
        <f>'(D1) Tavanet'!E72</f>
        <v>707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654</v>
      </c>
      <c r="L29" s="388">
        <f>L11</f>
        <v>680</v>
      </c>
      <c r="M29" s="389">
        <f>M11</f>
        <v>707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Tavanet'!C73</f>
        <v>0</v>
      </c>
      <c r="L32" s="386">
        <f>'(D1) Tavanet'!D73</f>
        <v>0</v>
      </c>
      <c r="M32" s="386">
        <f>'(D1) Tavanet'!E73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0.33600000000012642</v>
      </c>
      <c r="L33" s="388">
        <f>L12</f>
        <v>-0.14489599999990332</v>
      </c>
      <c r="M33" s="389">
        <f>M12</f>
        <v>4.930816000012328E-2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0.33600000000012642</v>
      </c>
      <c r="L34" s="390">
        <f>L33-L32</f>
        <v>-0.14489599999990332</v>
      </c>
      <c r="M34" s="391">
        <f>M33-M32</f>
        <v>4.930816000012328E-2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Tavanet'!C74</f>
        <v>0</v>
      </c>
      <c r="L36" s="386">
        <f>'(D1) Tavanet'!D74</f>
        <v>0</v>
      </c>
      <c r="M36" s="386">
        <f>'(D1) Tavanet'!E74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14</v>
      </c>
      <c r="B40" s="868" t="str">
        <f>B$2</f>
        <v>Kujdesi social</v>
      </c>
      <c r="C40" s="868"/>
      <c r="D40" s="868"/>
      <c r="E40" s="868"/>
      <c r="F40" s="868" t="str">
        <f>A$5</f>
        <v>Aktiviteti / Projekti  14a</v>
      </c>
      <c r="G40" s="868"/>
      <c r="H40" s="868"/>
      <c r="I40" s="868" t="str">
        <f>B$5</f>
        <v>Pageat per cerdhet/Shpenzime personeli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>
        <v>0.02</v>
      </c>
      <c r="E45" s="156">
        <v>0.02</v>
      </c>
      <c r="F45" s="156">
        <v>0.02</v>
      </c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>
        <v>0.05</v>
      </c>
      <c r="E46" s="155">
        <v>1.9E-2</v>
      </c>
      <c r="F46" s="155">
        <v>0.02</v>
      </c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>
        <v>8.2000000000000003E-2</v>
      </c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'!C74</f>
        <v>568</v>
      </c>
      <c r="C48" s="101">
        <f>'(C1) Shpenzimet Viti i kaluar '!G74</f>
        <v>604</v>
      </c>
      <c r="D48" s="355">
        <f>IF(B48=0,D44*(1+(SUM(D45:D47))),B48*(1+(SUM(C45:C47)))*(1+(SUM(D45:D47))))</f>
        <v>654.33600000000013</v>
      </c>
      <c r="E48" s="355">
        <f>IF(D48=0,E44*(1+(SUM(E45:E47))),D48*(1+(SUM(E45:E47))))</f>
        <v>679.8551040000001</v>
      </c>
      <c r="F48" s="355">
        <f>IF(E48=0,F44*(1+(SUM(F45:F47))),E48*(1+(SUM(F45:F47))))</f>
        <v>707.04930816000012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729"/>
      <c r="E51" s="729"/>
      <c r="F51" s="729"/>
      <c r="G51" s="74"/>
      <c r="H51" s="374" t="str">
        <f>'Z2'!H51</f>
        <v xml:space="preserve">VLERËSIM I TË ARDHURAVE NGA TARIFAT </v>
      </c>
      <c r="I51" s="104">
        <f>'(C1) Shpenzimet Viti i kaluar '!D74</f>
        <v>0</v>
      </c>
      <c r="J51" s="101">
        <f>'(C1) Shpenzimet Viti i kaluar '!H74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'!E74</f>
        <v>0</v>
      </c>
      <c r="J61" s="101">
        <f>'(C1) Shpenzimet Viti i kaluar '!I74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>
        <v>654</v>
      </c>
      <c r="E62" s="106">
        <v>680</v>
      </c>
      <c r="F62" s="106">
        <v>707</v>
      </c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STOP</v>
      </c>
      <c r="C68" s="892"/>
      <c r="D68" s="368">
        <f>D48-SUM(D62:D67)-SUM(D51:D60)</f>
        <v>0.33600000000012642</v>
      </c>
      <c r="E68" s="368">
        <f>E48-SUM(E62:E67)-SUM(E51:E60)</f>
        <v>-0.14489599999990332</v>
      </c>
      <c r="F68" s="368">
        <f>F48-SUM(F62:F67)-SUM(F51:F60)</f>
        <v>4.930816000012328E-2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568</v>
      </c>
      <c r="C69" s="101">
        <f>C48</f>
        <v>604</v>
      </c>
      <c r="D69" s="355">
        <f>SUM(D51:D60)+SUM(D62:D68)</f>
        <v>654.33600000000013</v>
      </c>
      <c r="E69" s="355">
        <f>SUM(E51:E60)+SUM(E62:E68)</f>
        <v>679.8551040000001</v>
      </c>
      <c r="F69" s="355">
        <f>SUM(F51:F60)+SUM(F62:F68)</f>
        <v>707.04930816000012</v>
      </c>
      <c r="G69" s="153"/>
      <c r="H69" s="45" t="str">
        <f>'Z2'!H69</f>
        <v>SHUMA NETO E KËRKUAR</v>
      </c>
      <c r="I69" s="46">
        <f>B48-I51-I61</f>
        <v>568</v>
      </c>
      <c r="J69" s="46">
        <f>C48-J51-J61</f>
        <v>604</v>
      </c>
      <c r="K69" s="46">
        <f>D48-K51-K61</f>
        <v>654.33600000000013</v>
      </c>
      <c r="L69" s="46">
        <f>E48-L51-L61</f>
        <v>679.8551040000001</v>
      </c>
      <c r="M69" s="46">
        <f>F48-M51-M61</f>
        <v>707.04930816000012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14</v>
      </c>
      <c r="B74" s="890" t="str">
        <f>B$2</f>
        <v>Kujdesi social</v>
      </c>
      <c r="C74" s="890"/>
      <c r="D74" s="890"/>
      <c r="E74" s="890"/>
      <c r="F74" s="868" t="str">
        <f>A$6</f>
        <v>Aktiviteti / Projekti  14b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'!C75</f>
        <v>0</v>
      </c>
      <c r="C82" s="101">
        <f>'(C1) Shpenzimet Viti i kaluar '!G75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'!D75</f>
        <v>0</v>
      </c>
      <c r="J85" s="101">
        <f>'(C1) Shpenzimet Viti i kaluar '!H75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'!E75</f>
        <v>0</v>
      </c>
      <c r="J95" s="101">
        <f>'(C1) Shpenzimet Viti i kaluar '!I75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14</v>
      </c>
      <c r="B108" s="890" t="str">
        <f>B$2</f>
        <v>Kujdesi social</v>
      </c>
      <c r="C108" s="890"/>
      <c r="D108" s="890"/>
      <c r="E108" s="890"/>
      <c r="F108" s="868" t="str">
        <f>A$7</f>
        <v>Aktiviteti / Projekti  14c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'!C76</f>
        <v>0</v>
      </c>
      <c r="C116" s="101">
        <f>'(C1) Shpenzimet Viti i kaluar '!G76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'!D76</f>
        <v>0</v>
      </c>
      <c r="J119" s="101">
        <f>'(C1) Shpenzimet Viti i kaluar '!H76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'!E76</f>
        <v>0</v>
      </c>
      <c r="J129" s="101">
        <f>'(C1) Shpenzimet Viti i kaluar '!I76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136:F137 D128:F128 D102:F103 D94:F94 D68:F69">
      <formula1>0</formula1>
    </dataValidation>
    <dataValidation type="whole" errorStyle="warning" allowBlank="1" showInputMessage="1" showErrorMessage="1" errorTitle="CEILING TOO DEEP" sqref="K26:M26 K38:M39 K34:M34 K30:M31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Translator'!A373</f>
        <v>Funksioni 15</v>
      </c>
      <c r="B2" s="839" t="str">
        <f>+VLOOKUP($A2,'(B3) Struktura Organizative'!$A6:$H27,2,FALSE)</f>
        <v>Arsimi</v>
      </c>
      <c r="C2" s="840"/>
      <c r="D2" s="840"/>
      <c r="E2" s="841"/>
      <c r="F2" s="842" t="str">
        <f>+VLOOKUP($A2,'(B3) Struktura Organizative'!$A6:$H27,4,FALSE)</f>
        <v>Sektori I zhvillimit te komunitetit</v>
      </c>
      <c r="G2" s="844"/>
      <c r="H2" s="361" t="str">
        <f>+VLOOKUP($A2,'(B3) Struktura Organizative'!$A6:$H27,5,FALSE)</f>
        <v>Vitore Gjekaj</v>
      </c>
      <c r="I2" s="362"/>
      <c r="J2" s="842" t="str">
        <f>+VLOOKUP($A2,'(B3) Struktura Organizative'!$A6:$H27,7,FALSE)</f>
        <v>Kujdesi social dhe solidariteti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funksion'!A77</f>
        <v>Aktiviteti / Projekti  15a</v>
      </c>
      <c r="B5" s="357" t="str">
        <f>VLOOKUP($A5,'(B4) Aktivitetet për funksion'!$A$6:$E$115,3,FALSE)</f>
        <v xml:space="preserve">Pageat per arismin/Shpenzime korrente </v>
      </c>
      <c r="C5" s="358"/>
      <c r="D5" s="358"/>
      <c r="E5" s="358"/>
      <c r="F5" s="862" t="str">
        <f>VLOOKUP($A5,'(B4) Aktivitetet për funksion'!$A$6:$E$115,4,FALSE)</f>
        <v>Aktivitet në vazhdim</v>
      </c>
      <c r="G5" s="863"/>
      <c r="H5" s="863"/>
      <c r="I5" s="864"/>
      <c r="J5" s="833" t="str">
        <f>VLOOKUP($A5,'(B4) Aktivitetet për funksion'!$A$6:$E$115,5,FALSE)</f>
        <v>Funksioni ndarë</v>
      </c>
      <c r="K5" s="833"/>
      <c r="L5" s="833"/>
      <c r="M5" s="833"/>
    </row>
    <row r="6" spans="1:13" ht="13.5" customHeight="1" x14ac:dyDescent="0.2">
      <c r="A6" s="263" t="str">
        <f>'(B4) Aktivitetet për funksion'!A78</f>
        <v>Aktiviteti / Projekti  15b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funksion'!A79</f>
        <v>Aktiviteti / Projekti  15c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598</v>
      </c>
      <c r="L11" s="385">
        <f>E51+E52+E62+E63+E85+E86+E96+E97+E119+E120+E130+E131</f>
        <v>622</v>
      </c>
      <c r="M11" s="385">
        <f>F51+F52+F62+F63+F85+F86+F96+F97+F119+F120+F130+F131</f>
        <v>647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500</v>
      </c>
      <c r="L12" s="385">
        <f>L14-L11-L13</f>
        <v>519.92000000000007</v>
      </c>
      <c r="M12" s="385">
        <f>M14-M11-M13</f>
        <v>540.59680000000003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450</v>
      </c>
      <c r="J14" s="104">
        <f>C48+C82+C116</f>
        <v>1075</v>
      </c>
      <c r="K14" s="396">
        <f>D48+D82+D116</f>
        <v>1098</v>
      </c>
      <c r="L14" s="396">
        <f>E48+E82+E116</f>
        <v>1141.92</v>
      </c>
      <c r="M14" s="396">
        <f>F48+F82+F116</f>
        <v>1187.5968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450</v>
      </c>
      <c r="J20" s="46">
        <f>J14-J16-J18</f>
        <v>1075</v>
      </c>
      <c r="K20" s="397">
        <f>K14-K16-K18</f>
        <v>1098</v>
      </c>
      <c r="L20" s="397">
        <f>L14-L16-L18</f>
        <v>1141.92</v>
      </c>
      <c r="M20" s="397">
        <f>M14-M16-M18</f>
        <v>1187.5968</v>
      </c>
    </row>
    <row r="21" spans="1:13" ht="11.25" customHeight="1" x14ac:dyDescent="0.2">
      <c r="I21" s="381">
        <f>I69+I103+I137</f>
        <v>450</v>
      </c>
      <c r="J21" s="381">
        <f>J69+J103+J137</f>
        <v>1075</v>
      </c>
      <c r="K21" s="381">
        <f>K69+K103+K137</f>
        <v>1098</v>
      </c>
      <c r="L21" s="381">
        <f>L69+L103+L137</f>
        <v>1141.92</v>
      </c>
      <c r="M21" s="381">
        <f>M69+M103+M137</f>
        <v>1187.5968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Tavanet'!C80</f>
        <v>1098</v>
      </c>
      <c r="L24" s="386">
        <f>'(D1) Tavanet'!D80</f>
        <v>1142</v>
      </c>
      <c r="M24" s="386">
        <f>'(D1) Tavanet'!E80</f>
        <v>1188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1098</v>
      </c>
      <c r="L25" s="388">
        <f>L14</f>
        <v>1141.92</v>
      </c>
      <c r="M25" s="389">
        <f>M14</f>
        <v>1187.5968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-7.999999999992724E-2</v>
      </c>
      <c r="M26" s="391">
        <f>M25-M24</f>
        <v>-0.4031999999999698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Tavanet'!C77</f>
        <v>598</v>
      </c>
      <c r="L28" s="386">
        <f>'(D1) Tavanet'!D77</f>
        <v>622</v>
      </c>
      <c r="M28" s="386">
        <f>'(D1) Tavanet'!E77</f>
        <v>647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598</v>
      </c>
      <c r="L29" s="388">
        <f>L11</f>
        <v>622</v>
      </c>
      <c r="M29" s="389">
        <f>M11</f>
        <v>647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Tavanet'!C78</f>
        <v>500</v>
      </c>
      <c r="L32" s="386">
        <f>'(D1) Tavanet'!D78</f>
        <v>520</v>
      </c>
      <c r="M32" s="386">
        <f>'(D1) Tavanet'!E78</f>
        <v>541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500</v>
      </c>
      <c r="L33" s="388">
        <f>L12</f>
        <v>519.92000000000007</v>
      </c>
      <c r="M33" s="389">
        <f>M12</f>
        <v>540.59680000000003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-7.999999999992724E-2</v>
      </c>
      <c r="M34" s="391">
        <f>M33-M32</f>
        <v>-0.4031999999999698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Tavanet'!C79</f>
        <v>0</v>
      </c>
      <c r="L36" s="386">
        <f>'(D1) Tavanet'!D79</f>
        <v>0</v>
      </c>
      <c r="M36" s="386">
        <f>'(D1) Tavanet'!E79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15</v>
      </c>
      <c r="B40" s="868" t="str">
        <f>B$2</f>
        <v>Arsimi</v>
      </c>
      <c r="C40" s="868"/>
      <c r="D40" s="868"/>
      <c r="E40" s="868"/>
      <c r="F40" s="868" t="str">
        <f>A$5</f>
        <v>Aktiviteti / Projekti  15a</v>
      </c>
      <c r="G40" s="868"/>
      <c r="H40" s="868"/>
      <c r="I40" s="868" t="str">
        <f>B$5</f>
        <v xml:space="preserve">Pageat per arismin/Shpenzime korrente 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>
        <v>0.02</v>
      </c>
      <c r="E45" s="156">
        <v>0.01</v>
      </c>
      <c r="F45" s="156">
        <v>0.02</v>
      </c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>
        <v>1.02</v>
      </c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>
        <v>0.4</v>
      </c>
      <c r="E47" s="156">
        <v>0.03</v>
      </c>
      <c r="F47" s="156">
        <v>0.02</v>
      </c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'!C79</f>
        <v>450</v>
      </c>
      <c r="C48" s="101">
        <f>'(C1) Shpenzimet Viti i kaluar '!G79</f>
        <v>1075</v>
      </c>
      <c r="D48" s="355">
        <f>IF(B48=0,D44*(1+(SUM(D45:D47))),B48*(1+(SUM(C45:C47)))*(1+(SUM(D45:D47))))</f>
        <v>1098</v>
      </c>
      <c r="E48" s="355">
        <f>IF(D48=0,E44*(1+(SUM(E45:E47))),D48*(1+(SUM(E45:E47))))</f>
        <v>1141.92</v>
      </c>
      <c r="F48" s="355">
        <f>IF(E48=0,F44*(1+(SUM(F45:F47))),E48*(1+(SUM(F45:F47))))</f>
        <v>1187.5968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'!D79</f>
        <v>0</v>
      </c>
      <c r="J51" s="101">
        <f>'(C1) Shpenzimet Viti i kaluar '!H79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'!E79</f>
        <v>0</v>
      </c>
      <c r="J61" s="101">
        <f>'(C1) Shpenzimet Viti i kaluar '!I79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>
        <v>598</v>
      </c>
      <c r="E62" s="106">
        <v>622</v>
      </c>
      <c r="F62" s="106">
        <v>647</v>
      </c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>
        <v>500</v>
      </c>
      <c r="E64" s="106">
        <v>520</v>
      </c>
      <c r="F64" s="106">
        <v>541</v>
      </c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STOP</v>
      </c>
      <c r="C68" s="892"/>
      <c r="D68" s="368">
        <f>D48-SUM(D62:D67)-SUM(D51:D60)</f>
        <v>0</v>
      </c>
      <c r="E68" s="368">
        <f>E48-SUM(E62:E67)-SUM(E51:E60)</f>
        <v>-7.999999999992724E-2</v>
      </c>
      <c r="F68" s="368">
        <f>F48-SUM(F62:F67)-SUM(F51:F60)</f>
        <v>-0.4031999999999698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450</v>
      </c>
      <c r="C69" s="101">
        <f>C48</f>
        <v>1075</v>
      </c>
      <c r="D69" s="355">
        <f>SUM(D51:D60)+SUM(D62:D68)</f>
        <v>1098</v>
      </c>
      <c r="E69" s="355">
        <f>SUM(E51:E60)+SUM(E62:E68)</f>
        <v>1141.92</v>
      </c>
      <c r="F69" s="355">
        <f>SUM(F51:F60)+SUM(F62:F68)</f>
        <v>1187.5968</v>
      </c>
      <c r="G69" s="153"/>
      <c r="H69" s="45" t="str">
        <f>'Z2'!H69</f>
        <v>SHUMA NETO E KËRKUAR</v>
      </c>
      <c r="I69" s="46">
        <f>B48-I51-I61</f>
        <v>450</v>
      </c>
      <c r="J69" s="46">
        <f>C48-J51-J61</f>
        <v>1075</v>
      </c>
      <c r="K69" s="46">
        <f>D48-K51-K61</f>
        <v>1098</v>
      </c>
      <c r="L69" s="46">
        <f>E48-L51-L61</f>
        <v>1141.92</v>
      </c>
      <c r="M69" s="46">
        <f>F48-M51-M61</f>
        <v>1187.5968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15</v>
      </c>
      <c r="B74" s="890" t="str">
        <f>B$2</f>
        <v>Arsimi</v>
      </c>
      <c r="C74" s="890"/>
      <c r="D74" s="890"/>
      <c r="E74" s="890"/>
      <c r="F74" s="868" t="str">
        <f>A$6</f>
        <v>Aktiviteti / Projekti  15b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'!C80</f>
        <v>0</v>
      </c>
      <c r="C82" s="101">
        <f>'(C1) Shpenzimet Viti i kaluar '!G80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'!D80</f>
        <v>0</v>
      </c>
      <c r="J85" s="101">
        <f>'(C1) Shpenzimet Viti i kaluar '!H80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'!E80</f>
        <v>0</v>
      </c>
      <c r="J95" s="101">
        <f>'(C1) Shpenzimet Viti i kaluar '!I80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15</v>
      </c>
      <c r="B108" s="890" t="str">
        <f>B$2</f>
        <v>Arsimi</v>
      </c>
      <c r="C108" s="890"/>
      <c r="D108" s="890"/>
      <c r="E108" s="890"/>
      <c r="F108" s="868" t="str">
        <f>A$7</f>
        <v>Aktiviteti / Projekti  15c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'!C81</f>
        <v>0</v>
      </c>
      <c r="C116" s="101">
        <f>'(C1) Shpenzimet Viti i kaluar '!G81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'!D81</f>
        <v>0</v>
      </c>
      <c r="J119" s="101">
        <f>'(C1) Shpenzimet Viti i kaluar '!H81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'!E81</f>
        <v>0</v>
      </c>
      <c r="J129" s="101">
        <f>'(C1) Shpenzimet Viti i kaluar '!I81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Translator'!A374</f>
        <v>Funksioni 16</v>
      </c>
      <c r="B2" s="839" t="str">
        <f>+VLOOKUP($A2,'(B3) Struktura Organizative'!$A6:$H27,2,FALSE)</f>
        <v>Shëndetsia</v>
      </c>
      <c r="C2" s="840"/>
      <c r="D2" s="840"/>
      <c r="E2" s="841"/>
      <c r="F2" s="842">
        <f>+VLOOKUP($A2,'(B3) Struktura Organizative'!$A6:$H27,4,FALSE)</f>
        <v>0</v>
      </c>
      <c r="G2" s="844"/>
      <c r="H2" s="361">
        <f>+VLOOKUP($A2,'(B3) Struktura Organizative'!$A6:$H27,5,FALSE)</f>
        <v>0</v>
      </c>
      <c r="I2" s="362"/>
      <c r="J2" s="842">
        <f>+VLOOKUP($A2,'(B3) Struktura Organizative'!$A6:$H27,7,FALSE)</f>
        <v>0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funksion'!A82</f>
        <v>Aktiviteti / Projekti  16a</v>
      </c>
      <c r="B5" s="357">
        <f>VLOOKUP($A5,'(B4) Aktivitetet për funksion'!$A$6:$E$115,3,FALSE)</f>
        <v>0</v>
      </c>
      <c r="C5" s="358"/>
      <c r="D5" s="358"/>
      <c r="E5" s="358"/>
      <c r="F5" s="862">
        <f>VLOOKUP($A5,'(B4) Aktivitetet për funksion'!$A$6:$E$115,4,FALSE)</f>
        <v>0</v>
      </c>
      <c r="G5" s="863"/>
      <c r="H5" s="863"/>
      <c r="I5" s="864"/>
      <c r="J5" s="833">
        <f>VLOOKUP($A5,'(B4) Aktivitetet për funksion'!$A$6:$E$115,5,FALSE)</f>
        <v>0</v>
      </c>
      <c r="K5" s="833"/>
      <c r="L5" s="833"/>
      <c r="M5" s="833"/>
    </row>
    <row r="6" spans="1:13" ht="13.5" customHeight="1" x14ac:dyDescent="0.2">
      <c r="A6" s="263" t="str">
        <f>'(B4) Aktivitetet për funksion'!A83</f>
        <v>Aktiviteti / Projekti 16b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funksion'!A84</f>
        <v>Aktiviteti / Projekti 16c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0</v>
      </c>
      <c r="L11" s="385">
        <f>E51+E52+E62+E63+E85+E86+E96+E97+E119+E120+E130+E131</f>
        <v>0</v>
      </c>
      <c r="M11" s="385">
        <f>F51+F52+F62+F63+F85+F86+F96+F97+F119+F120+F130+F131</f>
        <v>0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</v>
      </c>
      <c r="L12" s="385">
        <f>L14-L11-L13</f>
        <v>0</v>
      </c>
      <c r="M12" s="385">
        <f>M14-M11-M13</f>
        <v>0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0</v>
      </c>
      <c r="J14" s="104">
        <f>C48+C82+C116</f>
        <v>0</v>
      </c>
      <c r="K14" s="396">
        <f>D48+D82+D116</f>
        <v>0</v>
      </c>
      <c r="L14" s="396">
        <f>E48+E82+E116</f>
        <v>0</v>
      </c>
      <c r="M14" s="396">
        <f>F48+F82+F116</f>
        <v>0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0</v>
      </c>
      <c r="J20" s="46">
        <f>J14-J16-J18</f>
        <v>0</v>
      </c>
      <c r="K20" s="397">
        <f>K14-K16-K18</f>
        <v>0</v>
      </c>
      <c r="L20" s="397">
        <f>L14-L16-L18</f>
        <v>0</v>
      </c>
      <c r="M20" s="397">
        <f>M14-M16-M18</f>
        <v>0</v>
      </c>
    </row>
    <row r="21" spans="1:13" ht="11.25" customHeight="1" x14ac:dyDescent="0.2">
      <c r="I21" s="381">
        <f>I69+I103+I137</f>
        <v>0</v>
      </c>
      <c r="J21" s="381">
        <f>J69+J103+J137</f>
        <v>0</v>
      </c>
      <c r="K21" s="381">
        <f>K69+K103+K137</f>
        <v>0</v>
      </c>
      <c r="L21" s="381">
        <f>L69+L103+L137</f>
        <v>0</v>
      </c>
      <c r="M21" s="381">
        <f>M69+M103+M137</f>
        <v>0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Tavanet'!C85</f>
        <v>0</v>
      </c>
      <c r="L24" s="386">
        <f>'(D1) Tavanet'!D85</f>
        <v>0</v>
      </c>
      <c r="M24" s="386">
        <f>'(D1) Tavanet'!E85</f>
        <v>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0</v>
      </c>
      <c r="L25" s="388">
        <f>L14</f>
        <v>0</v>
      </c>
      <c r="M25" s="389">
        <f>M14</f>
        <v>0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0</v>
      </c>
      <c r="M26" s="391">
        <f>M25-M24</f>
        <v>0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Tavanet'!C82</f>
        <v>0</v>
      </c>
      <c r="L28" s="386">
        <f>'(D1) Tavanet'!D82</f>
        <v>0</v>
      </c>
      <c r="M28" s="386">
        <f>'(D1) Tavanet'!E82</f>
        <v>0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0</v>
      </c>
      <c r="L29" s="388">
        <f>L11</f>
        <v>0</v>
      </c>
      <c r="M29" s="389">
        <f>M11</f>
        <v>0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Tavanet'!C83</f>
        <v>0</v>
      </c>
      <c r="L32" s="386">
        <f>'(D1) Tavanet'!D83</f>
        <v>0</v>
      </c>
      <c r="M32" s="386">
        <f>'(D1) Tavanet'!E83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</v>
      </c>
      <c r="L33" s="388">
        <f>L12</f>
        <v>0</v>
      </c>
      <c r="M33" s="389">
        <f>M12</f>
        <v>0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0</v>
      </c>
      <c r="M34" s="391">
        <f>M33-M32</f>
        <v>0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Tavanet'!C84</f>
        <v>0</v>
      </c>
      <c r="L36" s="386">
        <f>'(D1) Tavanet'!D84</f>
        <v>0</v>
      </c>
      <c r="M36" s="386">
        <f>'(D1) Tavanet'!E84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16</v>
      </c>
      <c r="B40" s="868" t="str">
        <f>B$2</f>
        <v>Shëndetsia</v>
      </c>
      <c r="C40" s="868"/>
      <c r="D40" s="868"/>
      <c r="E40" s="868"/>
      <c r="F40" s="868" t="str">
        <f>A$5</f>
        <v>Aktiviteti / Projekti  16a</v>
      </c>
      <c r="G40" s="868"/>
      <c r="H40" s="868"/>
      <c r="I40" s="868">
        <f>B$5</f>
        <v>0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'!C84</f>
        <v>0</v>
      </c>
      <c r="C48" s="101">
        <f>'(C1) Shpenzimet Viti i kaluar '!G84</f>
        <v>0</v>
      </c>
      <c r="D48" s="355">
        <f>IF(B48=0,D44*(1+(SUM(D45:D47))),B48*(1+(SUM(C45:C47)))*(1+(SUM(D45:D47))))</f>
        <v>0</v>
      </c>
      <c r="E48" s="355">
        <f>IF(D48=0,E44*(1+(SUM(E45:E47))),D48*(1+(SUM(E45:E47))))</f>
        <v>0</v>
      </c>
      <c r="F48" s="355">
        <f>IF(E48=0,F44*(1+(SUM(F45:F47))),E48*(1+(SUM(F45:F47))))</f>
        <v>0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'!D84</f>
        <v>0</v>
      </c>
      <c r="J51" s="101">
        <f>'(C1) Shpenzimet Viti i kaluar '!H84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'!E84</f>
        <v>0</v>
      </c>
      <c r="J61" s="101">
        <f>'(C1) Shpenzimet Viti i kaluar '!I84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/>
      <c r="E62" s="106"/>
      <c r="F62" s="106"/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OK!</v>
      </c>
      <c r="C68" s="892"/>
      <c r="D68" s="368">
        <f>D48-SUM(D62:D67)-SUM(D51:D60)</f>
        <v>0</v>
      </c>
      <c r="E68" s="368">
        <f>E48-SUM(E62:E67)-SUM(E51:E60)</f>
        <v>0</v>
      </c>
      <c r="F68" s="368">
        <f>F48-SUM(F62:F67)-SUM(F51:F60)</f>
        <v>0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0</v>
      </c>
      <c r="C69" s="101">
        <f>C48</f>
        <v>0</v>
      </c>
      <c r="D69" s="355">
        <f>SUM(D51:D60)+SUM(D62:D68)</f>
        <v>0</v>
      </c>
      <c r="E69" s="355">
        <f>SUM(E51:E60)+SUM(E62:E68)</f>
        <v>0</v>
      </c>
      <c r="F69" s="355">
        <f>SUM(F51:F60)+SUM(F62:F68)</f>
        <v>0</v>
      </c>
      <c r="G69" s="153"/>
      <c r="H69" s="45" t="str">
        <f>'Z2'!H69</f>
        <v>SHUMA NETO E KËRKUAR</v>
      </c>
      <c r="I69" s="46">
        <f>B48-I51-I61</f>
        <v>0</v>
      </c>
      <c r="J69" s="46">
        <f>C48-J51-J61</f>
        <v>0</v>
      </c>
      <c r="K69" s="46">
        <f>D48-K51-K61</f>
        <v>0</v>
      </c>
      <c r="L69" s="46">
        <f>E48-L51-L61</f>
        <v>0</v>
      </c>
      <c r="M69" s="46">
        <f>F48-M51-M61</f>
        <v>0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16</v>
      </c>
      <c r="B74" s="890" t="str">
        <f>B$2</f>
        <v>Shëndetsia</v>
      </c>
      <c r="C74" s="890"/>
      <c r="D74" s="890"/>
      <c r="E74" s="890"/>
      <c r="F74" s="868" t="str">
        <f>A$6</f>
        <v>Aktiviteti / Projekti 16b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'!C85</f>
        <v>0</v>
      </c>
      <c r="C82" s="101">
        <f>'(C1) Shpenzimet Viti i kaluar '!G85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'!D85</f>
        <v>0</v>
      </c>
      <c r="J85" s="101">
        <f>'(C1) Shpenzimet Viti i kaluar '!H85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'!E85</f>
        <v>0</v>
      </c>
      <c r="J95" s="101">
        <f>'(C1) Shpenzimet Viti i kaluar '!I85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16</v>
      </c>
      <c r="B108" s="890" t="str">
        <f>B$2</f>
        <v>Shëndetsia</v>
      </c>
      <c r="C108" s="890"/>
      <c r="D108" s="890"/>
      <c r="E108" s="890"/>
      <c r="F108" s="868" t="str">
        <f>A$7</f>
        <v>Aktiviteti / Projekti 16c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'!C86</f>
        <v>0</v>
      </c>
      <c r="C116" s="101">
        <f>'(C1) Shpenzimet Viti i kaluar '!G86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'!D86</f>
        <v>0</v>
      </c>
      <c r="J119" s="101">
        <f>'(C1) Shpenzimet Viti i kaluar '!H86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'!E86</f>
        <v>0</v>
      </c>
      <c r="J129" s="101">
        <f>'(C1) Shpenzimet Viti i kaluar '!I86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Translator'!A375</f>
        <v>Funksioni 17</v>
      </c>
      <c r="B2" s="839" t="str">
        <f>+VLOOKUP($A2,'(B3) Struktura Organizative'!$A6:$H27,2,FALSE)</f>
        <v>Emergjencat civile</v>
      </c>
      <c r="C2" s="840"/>
      <c r="D2" s="840"/>
      <c r="E2" s="841"/>
      <c r="F2" s="842">
        <f>+VLOOKUP($A2,'(B3) Struktura Organizative'!$A6:$H27,4,FALSE)</f>
        <v>0</v>
      </c>
      <c r="G2" s="844"/>
      <c r="H2" s="361">
        <f>+VLOOKUP($A2,'(B3) Struktura Organizative'!$A6:$H27,5,FALSE)</f>
        <v>0</v>
      </c>
      <c r="I2" s="362"/>
      <c r="J2" s="842">
        <f>+VLOOKUP($A2,'(B3) Struktura Organizative'!$A6:$H27,7,FALSE)</f>
        <v>0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funksion'!A87</f>
        <v>Aktiviteti / Projekti  17a</v>
      </c>
      <c r="B5" s="357">
        <f>VLOOKUP($A5,'(B4) Aktivitetet për funksion'!$A$6:$E$115,3,FALSE)</f>
        <v>0</v>
      </c>
      <c r="C5" s="358"/>
      <c r="D5" s="358"/>
      <c r="E5" s="358"/>
      <c r="F5" s="862">
        <f>VLOOKUP($A5,'(B4) Aktivitetet për funksion'!$A$6:$E$115,4,FALSE)</f>
        <v>0</v>
      </c>
      <c r="G5" s="863"/>
      <c r="H5" s="863"/>
      <c r="I5" s="864"/>
      <c r="J5" s="833">
        <f>VLOOKUP($A5,'(B4) Aktivitetet për funksion'!$A$6:$E$115,5,FALSE)</f>
        <v>0</v>
      </c>
      <c r="K5" s="833"/>
      <c r="L5" s="833"/>
      <c r="M5" s="833"/>
    </row>
    <row r="6" spans="1:13" ht="13.5" customHeight="1" x14ac:dyDescent="0.2">
      <c r="A6" s="263" t="str">
        <f>'(B4) Aktivitetet për funksion'!A88</f>
        <v>Aktiviteti / Projekti  17b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funksion'!A89</f>
        <v>Aktiviteti / Projekti  17c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0</v>
      </c>
      <c r="L11" s="385">
        <f>E51+E52+E62+E63+E85+E86+E96+E97+E119+E120+E130+E131</f>
        <v>0</v>
      </c>
      <c r="M11" s="385">
        <f>F51+F52+F62+F63+F85+F86+F96+F97+F119+F120+F130+F131</f>
        <v>0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</v>
      </c>
      <c r="L12" s="385">
        <f>L14-L11-L13</f>
        <v>0</v>
      </c>
      <c r="M12" s="385">
        <f>M14-M11-M13</f>
        <v>0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0</v>
      </c>
      <c r="J14" s="104">
        <f>C48+C82+C116</f>
        <v>0</v>
      </c>
      <c r="K14" s="396">
        <f>D48+D82+D116</f>
        <v>0</v>
      </c>
      <c r="L14" s="396">
        <f>E48+E82+E116</f>
        <v>0</v>
      </c>
      <c r="M14" s="396">
        <f>F48+F82+F116</f>
        <v>0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0</v>
      </c>
      <c r="J20" s="46">
        <f>J14-J16-J18</f>
        <v>0</v>
      </c>
      <c r="K20" s="397">
        <f>K14-K16-K18</f>
        <v>0</v>
      </c>
      <c r="L20" s="397">
        <f>L14-L16-L18</f>
        <v>0</v>
      </c>
      <c r="M20" s="397">
        <f>M14-M16-M18</f>
        <v>0</v>
      </c>
    </row>
    <row r="21" spans="1:13" ht="11.25" customHeight="1" x14ac:dyDescent="0.2">
      <c r="I21" s="381">
        <f>I69+I103+I137</f>
        <v>0</v>
      </c>
      <c r="J21" s="381">
        <f>J69+J103+J137</f>
        <v>0</v>
      </c>
      <c r="K21" s="381">
        <f>K69+K103+K137</f>
        <v>0</v>
      </c>
      <c r="L21" s="381">
        <f>L69+L103+L137</f>
        <v>0</v>
      </c>
      <c r="M21" s="381">
        <f>M69+M103+M137</f>
        <v>0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Tavanet'!C90</f>
        <v>0</v>
      </c>
      <c r="L24" s="386">
        <f>'(D1) Tavanet'!D90</f>
        <v>0</v>
      </c>
      <c r="M24" s="386">
        <f>'(D1) Tavanet'!E90</f>
        <v>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0</v>
      </c>
      <c r="L25" s="388">
        <f>L14</f>
        <v>0</v>
      </c>
      <c r="M25" s="389">
        <f>M14</f>
        <v>0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0</v>
      </c>
      <c r="M26" s="391">
        <f>M25-M24</f>
        <v>0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Tavanet'!C87</f>
        <v>0</v>
      </c>
      <c r="L28" s="386">
        <f>'(D1) Tavanet'!D87</f>
        <v>0</v>
      </c>
      <c r="M28" s="386">
        <f>'(D1) Tavanet'!E87</f>
        <v>0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0</v>
      </c>
      <c r="L29" s="388">
        <f>L11</f>
        <v>0</v>
      </c>
      <c r="M29" s="389">
        <f>M11</f>
        <v>0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Tavanet'!C88</f>
        <v>0</v>
      </c>
      <c r="L32" s="386">
        <f>'(D1) Tavanet'!D88</f>
        <v>0</v>
      </c>
      <c r="M32" s="386">
        <f>'(D1) Tavanet'!E88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</v>
      </c>
      <c r="L33" s="388">
        <f>L12</f>
        <v>0</v>
      </c>
      <c r="M33" s="389">
        <f>M12</f>
        <v>0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0</v>
      </c>
      <c r="M34" s="391">
        <f>M33-M32</f>
        <v>0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Tavanet'!C89</f>
        <v>0</v>
      </c>
      <c r="L36" s="386">
        <f>'(D1) Tavanet'!D89</f>
        <v>0</v>
      </c>
      <c r="M36" s="386">
        <f>'(D1) Tavanet'!E89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17</v>
      </c>
      <c r="B40" s="868" t="str">
        <f>B$2</f>
        <v>Emergjencat civile</v>
      </c>
      <c r="C40" s="868"/>
      <c r="D40" s="868"/>
      <c r="E40" s="868"/>
      <c r="F40" s="868" t="str">
        <f>A$5</f>
        <v>Aktiviteti / Projekti  17a</v>
      </c>
      <c r="G40" s="868"/>
      <c r="H40" s="868"/>
      <c r="I40" s="868">
        <f>B$5</f>
        <v>0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'!C89</f>
        <v>0</v>
      </c>
      <c r="C48" s="101">
        <f>'(C1) Shpenzimet Viti i kaluar '!G89</f>
        <v>0</v>
      </c>
      <c r="D48" s="355">
        <f>IF(B48=0,D44*(1+(SUM(D45:D47))),B48*(1+(SUM(C45:C47)))*(1+(SUM(D45:D47))))</f>
        <v>0</v>
      </c>
      <c r="E48" s="355">
        <f>IF(D48=0,E44*(1+(SUM(E45:E47))),D48*(1+(SUM(E45:E47))))</f>
        <v>0</v>
      </c>
      <c r="F48" s="355">
        <f>IF(E48=0,F44*(1+(SUM(F45:F47))),E48*(1+(SUM(F45:F47))))</f>
        <v>0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'!D89</f>
        <v>0</v>
      </c>
      <c r="J51" s="101">
        <f>'(C1) Shpenzimet Viti i kaluar '!H89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'!E89</f>
        <v>0</v>
      </c>
      <c r="J61" s="101">
        <f>'(C1) Shpenzimet Viti i kaluar '!I89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/>
      <c r="E62" s="106"/>
      <c r="F62" s="106"/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OK!</v>
      </c>
      <c r="C68" s="892"/>
      <c r="D68" s="368">
        <f>D48-SUM(D62:D67)-SUM(D51:D60)</f>
        <v>0</v>
      </c>
      <c r="E68" s="368">
        <f>E48-SUM(E62:E67)-SUM(E51:E60)</f>
        <v>0</v>
      </c>
      <c r="F68" s="368">
        <f>F48-SUM(F62:F67)-SUM(F51:F60)</f>
        <v>0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0</v>
      </c>
      <c r="C69" s="101">
        <f>C48</f>
        <v>0</v>
      </c>
      <c r="D69" s="355">
        <f>SUM(D51:D60)+SUM(D62:D68)</f>
        <v>0</v>
      </c>
      <c r="E69" s="355">
        <f>SUM(E51:E60)+SUM(E62:E68)</f>
        <v>0</v>
      </c>
      <c r="F69" s="355">
        <f>SUM(F51:F60)+SUM(F62:F68)</f>
        <v>0</v>
      </c>
      <c r="G69" s="153"/>
      <c r="H69" s="45" t="str">
        <f>'Z2'!H69</f>
        <v>SHUMA NETO E KËRKUAR</v>
      </c>
      <c r="I69" s="46">
        <f>B48-I51-I61</f>
        <v>0</v>
      </c>
      <c r="J69" s="46">
        <f>C48-J51-J61</f>
        <v>0</v>
      </c>
      <c r="K69" s="46">
        <f>D48-K51-K61</f>
        <v>0</v>
      </c>
      <c r="L69" s="46">
        <f>E48-L51-L61</f>
        <v>0</v>
      </c>
      <c r="M69" s="46">
        <f>F48-M51-M61</f>
        <v>0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17</v>
      </c>
      <c r="B74" s="890" t="str">
        <f>B$2</f>
        <v>Emergjencat civile</v>
      </c>
      <c r="C74" s="890"/>
      <c r="D74" s="890"/>
      <c r="E74" s="890"/>
      <c r="F74" s="868" t="str">
        <f>A$6</f>
        <v>Aktiviteti / Projekti  17b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'!C90</f>
        <v>0</v>
      </c>
      <c r="C82" s="101">
        <f>'(C1) Shpenzimet Viti i kaluar '!G90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'!D90</f>
        <v>0</v>
      </c>
      <c r="J85" s="101">
        <f>'(C1) Shpenzimet Viti i kaluar '!H90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'!E90</f>
        <v>0</v>
      </c>
      <c r="J95" s="101">
        <f>'(C1) Shpenzimet Viti i kaluar '!I90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17</v>
      </c>
      <c r="B108" s="890" t="str">
        <f>B$2</f>
        <v>Emergjencat civile</v>
      </c>
      <c r="C108" s="890"/>
      <c r="D108" s="890"/>
      <c r="E108" s="890"/>
      <c r="F108" s="868" t="str">
        <f>A$7</f>
        <v>Aktiviteti / Projekti  17c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'!C91</f>
        <v>0</v>
      </c>
      <c r="C116" s="101">
        <f>'(C1) Shpenzimet Viti i kaluar '!G91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'!D91</f>
        <v>0</v>
      </c>
      <c r="J119" s="101">
        <f>'(C1) Shpenzimet Viti i kaluar '!H91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'!E91</f>
        <v>0</v>
      </c>
      <c r="J129" s="101">
        <f>'(C1) Shpenzimet Viti i kaluar '!I91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Translator'!A376</f>
        <v>Funksioni 18</v>
      </c>
      <c r="B2" s="839">
        <f>+VLOOKUP($A2,'(B3) Struktura Organizative'!$A6:$H27,2,FALSE)</f>
        <v>0</v>
      </c>
      <c r="C2" s="840"/>
      <c r="D2" s="840"/>
      <c r="E2" s="841"/>
      <c r="F2" s="842">
        <f>+VLOOKUP($A2,'(B3) Struktura Organizative'!$A6:$H27,4,FALSE)</f>
        <v>0</v>
      </c>
      <c r="G2" s="844"/>
      <c r="H2" s="361">
        <f>+VLOOKUP($A2,'(B3) Struktura Organizative'!$A6:$H27,5,FALSE)</f>
        <v>0</v>
      </c>
      <c r="I2" s="362"/>
      <c r="J2" s="842">
        <f>+VLOOKUP($A2,'(B3) Struktura Organizative'!$A6:$H27,7,FALSE)</f>
        <v>0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funksion'!A92</f>
        <v>Aktiviteti / Projekti  18a</v>
      </c>
      <c r="B5" s="357">
        <f>VLOOKUP($A5,'(B4) Aktivitetet për funksion'!$A$6:$E$115,3,FALSE)</f>
        <v>0</v>
      </c>
      <c r="C5" s="358"/>
      <c r="D5" s="358"/>
      <c r="E5" s="358"/>
      <c r="F5" s="862">
        <f>VLOOKUP($A5,'(B4) Aktivitetet për funksion'!$A$6:$E$115,4,FALSE)</f>
        <v>0</v>
      </c>
      <c r="G5" s="863"/>
      <c r="H5" s="863"/>
      <c r="I5" s="864"/>
      <c r="J5" s="833">
        <f>VLOOKUP($A5,'(B4) Aktivitetet për funksion'!$A$6:$E$115,5,FALSE)</f>
        <v>0</v>
      </c>
      <c r="K5" s="833"/>
      <c r="L5" s="833"/>
      <c r="M5" s="833"/>
    </row>
    <row r="6" spans="1:13" ht="13.5" customHeight="1" x14ac:dyDescent="0.2">
      <c r="A6" s="263" t="str">
        <f>'(B4) Aktivitetet për funksion'!A93</f>
        <v>Aktiviteti / Projekti 18b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funksion'!A94</f>
        <v>Aktiviteti / Projekti 18c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0</v>
      </c>
      <c r="L11" s="385">
        <f>E51+E52+E62+E63+E85+E86+E96+E97+E119+E120+E130+E131</f>
        <v>0</v>
      </c>
      <c r="M11" s="385">
        <f>F51+F52+F62+F63+F85+F86+F96+F97+F119+F120+F130+F131</f>
        <v>0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</v>
      </c>
      <c r="L12" s="385">
        <f>L14-L11-L13</f>
        <v>0</v>
      </c>
      <c r="M12" s="385">
        <f>M14-M11-M13</f>
        <v>0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0</v>
      </c>
      <c r="J14" s="104">
        <f>C48+C82+C116</f>
        <v>0</v>
      </c>
      <c r="K14" s="396">
        <f>D48+D82+D116</f>
        <v>0</v>
      </c>
      <c r="L14" s="396">
        <f>E48+E82+E116</f>
        <v>0</v>
      </c>
      <c r="M14" s="396">
        <f>F48+F82+F116</f>
        <v>0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0</v>
      </c>
      <c r="J20" s="46">
        <f>J14-J16-J18</f>
        <v>0</v>
      </c>
      <c r="K20" s="397">
        <f>K14-K16-K18</f>
        <v>0</v>
      </c>
      <c r="L20" s="397">
        <f>L14-L16-L18</f>
        <v>0</v>
      </c>
      <c r="M20" s="397">
        <f>M14-M16-M18</f>
        <v>0</v>
      </c>
    </row>
    <row r="21" spans="1:13" ht="11.25" customHeight="1" x14ac:dyDescent="0.2">
      <c r="I21" s="381">
        <f>I69+I103+I137</f>
        <v>0</v>
      </c>
      <c r="J21" s="381">
        <f>J69+J103+J137</f>
        <v>0</v>
      </c>
      <c r="K21" s="381">
        <f>K69+K103+K137</f>
        <v>0</v>
      </c>
      <c r="L21" s="381">
        <f>L69+L103+L137</f>
        <v>0</v>
      </c>
      <c r="M21" s="381">
        <f>M69+M103+M137</f>
        <v>0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Tavanet'!C95</f>
        <v>0</v>
      </c>
      <c r="L24" s="386">
        <f>'(D1) Tavanet'!D95</f>
        <v>0</v>
      </c>
      <c r="M24" s="386">
        <f>'(D1) Tavanet'!E95</f>
        <v>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0</v>
      </c>
      <c r="L25" s="388">
        <f>L14</f>
        <v>0</v>
      </c>
      <c r="M25" s="389">
        <f>M14</f>
        <v>0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0</v>
      </c>
      <c r="M26" s="391">
        <f>M25-M24</f>
        <v>0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Tavanet'!C92</f>
        <v>0</v>
      </c>
      <c r="L28" s="386">
        <f>'(D1) Tavanet'!D92</f>
        <v>0</v>
      </c>
      <c r="M28" s="386">
        <f>'(D1) Tavanet'!E92</f>
        <v>0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0</v>
      </c>
      <c r="L29" s="388">
        <f>L11</f>
        <v>0</v>
      </c>
      <c r="M29" s="389">
        <f>M11</f>
        <v>0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Tavanet'!C93</f>
        <v>0</v>
      </c>
      <c r="L32" s="386">
        <f>'(D1) Tavanet'!D93</f>
        <v>0</v>
      </c>
      <c r="M32" s="386">
        <f>'(D1) Tavanet'!E93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</v>
      </c>
      <c r="L33" s="388">
        <f>L12</f>
        <v>0</v>
      </c>
      <c r="M33" s="389">
        <f>M12</f>
        <v>0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0</v>
      </c>
      <c r="M34" s="391">
        <f>M33-M32</f>
        <v>0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Tavanet'!C94</f>
        <v>0</v>
      </c>
      <c r="L36" s="386">
        <f>'(D1) Tavanet'!D94</f>
        <v>0</v>
      </c>
      <c r="M36" s="386">
        <f>'(D1) Tavanet'!E94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18</v>
      </c>
      <c r="B40" s="868">
        <f>B$2</f>
        <v>0</v>
      </c>
      <c r="C40" s="868"/>
      <c r="D40" s="868"/>
      <c r="E40" s="868"/>
      <c r="F40" s="868" t="str">
        <f>A$5</f>
        <v>Aktiviteti / Projekti  18a</v>
      </c>
      <c r="G40" s="868"/>
      <c r="H40" s="868"/>
      <c r="I40" s="868">
        <f>B$5</f>
        <v>0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'!C94</f>
        <v>0</v>
      </c>
      <c r="C48" s="101">
        <f>'(C1) Shpenzimet Viti i kaluar '!G94</f>
        <v>0</v>
      </c>
      <c r="D48" s="355">
        <f>IF(B48=0,D44*(1+(SUM(D45:D47))),B48*(1+(SUM(C45:C47)))*(1+(SUM(D45:D47))))</f>
        <v>0</v>
      </c>
      <c r="E48" s="355">
        <f>IF(D48=0,E44*(1+(SUM(E45:E47))),D48*(1+(SUM(E45:E47))))</f>
        <v>0</v>
      </c>
      <c r="F48" s="355">
        <f>IF(E48=0,F44*(1+(SUM(F45:F47))),E48*(1+(SUM(F45:F47))))</f>
        <v>0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'!D94</f>
        <v>0</v>
      </c>
      <c r="J51" s="101">
        <f>'(C1) Shpenzimet Viti i kaluar '!H94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'!E94</f>
        <v>0</v>
      </c>
      <c r="J61" s="101">
        <f>'(C1) Shpenzimet Viti i kaluar '!I94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/>
      <c r="E62" s="106"/>
      <c r="F62" s="106"/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OK!</v>
      </c>
      <c r="C68" s="892"/>
      <c r="D68" s="368">
        <f>D48-SUM(D62:D67)-SUM(D51:D60)</f>
        <v>0</v>
      </c>
      <c r="E68" s="368">
        <f>E48-SUM(E62:E67)-SUM(E51:E60)</f>
        <v>0</v>
      </c>
      <c r="F68" s="368">
        <f>F48-SUM(F62:F67)-SUM(F51:F60)</f>
        <v>0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0</v>
      </c>
      <c r="C69" s="101">
        <f>C48</f>
        <v>0</v>
      </c>
      <c r="D69" s="355">
        <f>SUM(D51:D60)+SUM(D62:D68)</f>
        <v>0</v>
      </c>
      <c r="E69" s="355">
        <f>SUM(E51:E60)+SUM(E62:E68)</f>
        <v>0</v>
      </c>
      <c r="F69" s="355">
        <f>SUM(F51:F60)+SUM(F62:F68)</f>
        <v>0</v>
      </c>
      <c r="G69" s="153"/>
      <c r="H69" s="45" t="str">
        <f>'Z2'!H69</f>
        <v>SHUMA NETO E KËRKUAR</v>
      </c>
      <c r="I69" s="46">
        <f>B48-I51-I61</f>
        <v>0</v>
      </c>
      <c r="J69" s="46">
        <f>C48-J51-J61</f>
        <v>0</v>
      </c>
      <c r="K69" s="46">
        <f>D48-K51-K61</f>
        <v>0</v>
      </c>
      <c r="L69" s="46">
        <f>E48-L51-L61</f>
        <v>0</v>
      </c>
      <c r="M69" s="46">
        <f>F48-M51-M61</f>
        <v>0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18</v>
      </c>
      <c r="B74" s="890">
        <f>B$2</f>
        <v>0</v>
      </c>
      <c r="C74" s="890"/>
      <c r="D74" s="890"/>
      <c r="E74" s="890"/>
      <c r="F74" s="868" t="str">
        <f>A$6</f>
        <v>Aktiviteti / Projekti 18b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'!C95</f>
        <v>0</v>
      </c>
      <c r="C82" s="101">
        <f>'(C1) Shpenzimet Viti i kaluar '!G95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'!D95</f>
        <v>0</v>
      </c>
      <c r="J85" s="101">
        <f>'(C1) Shpenzimet Viti i kaluar '!H95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'!E95</f>
        <v>0</v>
      </c>
      <c r="J95" s="101">
        <f>'(C1) Shpenzimet Viti i kaluar '!I95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18</v>
      </c>
      <c r="B108" s="890">
        <f>B$2</f>
        <v>0</v>
      </c>
      <c r="C108" s="890"/>
      <c r="D108" s="890"/>
      <c r="E108" s="890"/>
      <c r="F108" s="868" t="str">
        <f>A$7</f>
        <v>Aktiviteti / Projekti 18c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'!C96</f>
        <v>0</v>
      </c>
      <c r="C116" s="101">
        <f>'(C1) Shpenzimet Viti i kaluar '!G96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'!D96</f>
        <v>0</v>
      </c>
      <c r="J119" s="101">
        <f>'(C1) Shpenzimet Viti i kaluar '!H96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'!E96</f>
        <v>0</v>
      </c>
      <c r="J129" s="101">
        <f>'(C1) Shpenzimet Viti i kaluar '!I96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Translator'!A377</f>
        <v>Funksioni 19</v>
      </c>
      <c r="B2" s="839">
        <f>+VLOOKUP($A2,'(B3) Struktura Organizative'!$A6:$H27,2,FALSE)</f>
        <v>0</v>
      </c>
      <c r="C2" s="840"/>
      <c r="D2" s="840"/>
      <c r="E2" s="841"/>
      <c r="F2" s="842">
        <f>+VLOOKUP($A2,'(B3) Struktura Organizative'!$A6:$H27,4,FALSE)</f>
        <v>0</v>
      </c>
      <c r="G2" s="844"/>
      <c r="H2" s="361">
        <f>+VLOOKUP($A2,'(B3) Struktura Organizative'!$A6:$H27,5,FALSE)</f>
        <v>0</v>
      </c>
      <c r="I2" s="362"/>
      <c r="J2" s="842">
        <f>+VLOOKUP($A2,'(B3) Struktura Organizative'!$A6:$H27,7,FALSE)</f>
        <v>0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funksion'!A97</f>
        <v>Aktiviteti / Projekti 19a</v>
      </c>
      <c r="B5" s="357">
        <f>VLOOKUP($A5,'(B4) Aktivitetet për funksion'!$A$6:$E$115,3,FALSE)</f>
        <v>0</v>
      </c>
      <c r="C5" s="358"/>
      <c r="D5" s="358"/>
      <c r="E5" s="358"/>
      <c r="F5" s="862">
        <f>VLOOKUP($A5,'(B4) Aktivitetet për funksion'!$A$6:$E$115,4,FALSE)</f>
        <v>0</v>
      </c>
      <c r="G5" s="863"/>
      <c r="H5" s="863"/>
      <c r="I5" s="864"/>
      <c r="J5" s="833">
        <f>VLOOKUP($A5,'(B4) Aktivitetet për funksion'!$A$6:$E$115,5,FALSE)</f>
        <v>0</v>
      </c>
      <c r="K5" s="833"/>
      <c r="L5" s="833"/>
      <c r="M5" s="833"/>
    </row>
    <row r="6" spans="1:13" ht="13.5" customHeight="1" x14ac:dyDescent="0.2">
      <c r="A6" s="263" t="str">
        <f>'(B4) Aktivitetet për funksion'!A98</f>
        <v>Aktiviteti / Projekti  19b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funksion'!A99</f>
        <v>Aktiviteti / Projekti  19c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0</v>
      </c>
      <c r="L11" s="385">
        <f>E51+E52+E62+E63+E85+E86+E96+E97+E119+E120+E130+E131</f>
        <v>0</v>
      </c>
      <c r="M11" s="385">
        <f>F51+F52+F62+F63+F85+F86+F96+F97+F119+F120+F130+F131</f>
        <v>0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</v>
      </c>
      <c r="L12" s="385">
        <f>L14-L11-L13</f>
        <v>0</v>
      </c>
      <c r="M12" s="385">
        <f>M14-M11-M13</f>
        <v>0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0</v>
      </c>
      <c r="J14" s="104">
        <f>C48+C82+C116</f>
        <v>0</v>
      </c>
      <c r="K14" s="396">
        <f>D48+D82+D116</f>
        <v>0</v>
      </c>
      <c r="L14" s="396">
        <f>E48+E82+E116</f>
        <v>0</v>
      </c>
      <c r="M14" s="396">
        <f>F48+F82+F116</f>
        <v>0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0</v>
      </c>
      <c r="J20" s="46">
        <f>J14-J16-J18</f>
        <v>0</v>
      </c>
      <c r="K20" s="397">
        <f>K14-K16-K18</f>
        <v>0</v>
      </c>
      <c r="L20" s="397">
        <f>L14-L16-L18</f>
        <v>0</v>
      </c>
      <c r="M20" s="397">
        <f>M14-M16-M18</f>
        <v>0</v>
      </c>
    </row>
    <row r="21" spans="1:13" ht="11.25" customHeight="1" x14ac:dyDescent="0.2">
      <c r="I21" s="381">
        <f>I69+I103+I137</f>
        <v>0</v>
      </c>
      <c r="J21" s="381">
        <f>J69+J103+J137</f>
        <v>0</v>
      </c>
      <c r="K21" s="381">
        <f>K69+K103+K137</f>
        <v>0</v>
      </c>
      <c r="L21" s="381">
        <f>L69+L103+L137</f>
        <v>0</v>
      </c>
      <c r="M21" s="381">
        <f>M69+M103+M137</f>
        <v>0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Tavanet'!C100</f>
        <v>0</v>
      </c>
      <c r="L24" s="386">
        <f>'(D1) Tavanet'!D100</f>
        <v>0</v>
      </c>
      <c r="M24" s="386">
        <f>'(D1) Tavanet'!E100</f>
        <v>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0</v>
      </c>
      <c r="L25" s="388">
        <f>L14</f>
        <v>0</v>
      </c>
      <c r="M25" s="389">
        <f>M14</f>
        <v>0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0</v>
      </c>
      <c r="M26" s="391">
        <f>M25-M24</f>
        <v>0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Tavanet'!C97</f>
        <v>0</v>
      </c>
      <c r="L28" s="386">
        <f>'(D1) Tavanet'!D97</f>
        <v>0</v>
      </c>
      <c r="M28" s="386">
        <f>'(D1) Tavanet'!E97</f>
        <v>0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0</v>
      </c>
      <c r="L29" s="388">
        <f>L11</f>
        <v>0</v>
      </c>
      <c r="M29" s="389">
        <f>M11</f>
        <v>0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Tavanet'!C98</f>
        <v>0</v>
      </c>
      <c r="L32" s="386">
        <f>'(D1) Tavanet'!D98</f>
        <v>0</v>
      </c>
      <c r="M32" s="386">
        <f>'(D1) Tavanet'!E98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</v>
      </c>
      <c r="L33" s="388">
        <f>L12</f>
        <v>0</v>
      </c>
      <c r="M33" s="389">
        <f>M12</f>
        <v>0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0</v>
      </c>
      <c r="M34" s="391">
        <f>M33-M32</f>
        <v>0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Tavanet'!C99</f>
        <v>0</v>
      </c>
      <c r="L36" s="386">
        <f>'(D1) Tavanet'!D99</f>
        <v>0</v>
      </c>
      <c r="M36" s="386">
        <f>'(D1) Tavanet'!E99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19</v>
      </c>
      <c r="B40" s="868">
        <f>B$2</f>
        <v>0</v>
      </c>
      <c r="C40" s="868"/>
      <c r="D40" s="868"/>
      <c r="E40" s="868"/>
      <c r="F40" s="868" t="str">
        <f>A$5</f>
        <v>Aktiviteti / Projekti 19a</v>
      </c>
      <c r="G40" s="868"/>
      <c r="H40" s="868"/>
      <c r="I40" s="868">
        <f>B$5</f>
        <v>0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'!C99</f>
        <v>0</v>
      </c>
      <c r="C48" s="101">
        <f>'(C1) Shpenzimet Viti i kaluar '!G99</f>
        <v>0</v>
      </c>
      <c r="D48" s="355">
        <f>IF(B48=0,D44*(1+(SUM(D45:D47))),B48*(1+(SUM(C45:C47)))*(1+(SUM(D45:D47))))</f>
        <v>0</v>
      </c>
      <c r="E48" s="355">
        <f>IF(D48=0,E44*(1+(SUM(E45:E47))),D48*(1+(SUM(E45:E47))))</f>
        <v>0</v>
      </c>
      <c r="F48" s="355">
        <f>IF(E48=0,F44*(1+(SUM(F45:F47))),E48*(1+(SUM(F45:F47))))</f>
        <v>0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'!D99</f>
        <v>0</v>
      </c>
      <c r="J51" s="101">
        <f>'(C1) Shpenzimet Viti i kaluar '!H99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'!E99</f>
        <v>0</v>
      </c>
      <c r="J61" s="101">
        <f>'(C1) Shpenzimet Viti i kaluar '!I99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/>
      <c r="E62" s="106"/>
      <c r="F62" s="106"/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OK!</v>
      </c>
      <c r="C68" s="892"/>
      <c r="D68" s="368">
        <f>D48-SUM(D62:D67)-SUM(D51:D60)</f>
        <v>0</v>
      </c>
      <c r="E68" s="368">
        <f>E48-SUM(E62:E67)-SUM(E51:E60)</f>
        <v>0</v>
      </c>
      <c r="F68" s="368">
        <f>F48-SUM(F62:F67)-SUM(F51:F60)</f>
        <v>0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0</v>
      </c>
      <c r="C69" s="101">
        <f>C48</f>
        <v>0</v>
      </c>
      <c r="D69" s="355">
        <f>SUM(D51:D60)+SUM(D62:D68)</f>
        <v>0</v>
      </c>
      <c r="E69" s="355">
        <f>SUM(E51:E60)+SUM(E62:E68)</f>
        <v>0</v>
      </c>
      <c r="F69" s="355">
        <f>SUM(F51:F60)+SUM(F62:F68)</f>
        <v>0</v>
      </c>
      <c r="G69" s="153"/>
      <c r="H69" s="45" t="str">
        <f>'Z2'!H69</f>
        <v>SHUMA NETO E KËRKUAR</v>
      </c>
      <c r="I69" s="46">
        <f>B48-I51-I61</f>
        <v>0</v>
      </c>
      <c r="J69" s="46">
        <f>C48-J51-J61</f>
        <v>0</v>
      </c>
      <c r="K69" s="46">
        <f>D48-K51-K61</f>
        <v>0</v>
      </c>
      <c r="L69" s="46">
        <f>E48-L51-L61</f>
        <v>0</v>
      </c>
      <c r="M69" s="46">
        <f>F48-M51-M61</f>
        <v>0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19</v>
      </c>
      <c r="B74" s="890">
        <f>B$2</f>
        <v>0</v>
      </c>
      <c r="C74" s="890"/>
      <c r="D74" s="890"/>
      <c r="E74" s="890"/>
      <c r="F74" s="868" t="str">
        <f>A$6</f>
        <v>Aktiviteti / Projekti  19b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'!C100</f>
        <v>0</v>
      </c>
      <c r="C82" s="101">
        <f>'(C1) Shpenzimet Viti i kaluar '!G100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'!D100</f>
        <v>0</v>
      </c>
      <c r="J85" s="101">
        <f>'(C1) Shpenzimet Viti i kaluar '!H100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'!E100</f>
        <v>0</v>
      </c>
      <c r="J95" s="101">
        <f>'(C1) Shpenzimet Viti i kaluar '!I100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19</v>
      </c>
      <c r="B108" s="890">
        <f>B$2</f>
        <v>0</v>
      </c>
      <c r="C108" s="890"/>
      <c r="D108" s="890"/>
      <c r="E108" s="890"/>
      <c r="F108" s="868" t="str">
        <f>A$7</f>
        <v>Aktiviteti / Projekti  19c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'!C101</f>
        <v>0</v>
      </c>
      <c r="C116" s="101">
        <f>'(C1) Shpenzimet Viti i kaluar '!G101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'!D101</f>
        <v>0</v>
      </c>
      <c r="J119" s="101">
        <f>'(C1) Shpenzimet Viti i kaluar '!H101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'!E101</f>
        <v>0</v>
      </c>
      <c r="J129" s="101">
        <f>'(C1) Shpenzimet Viti i kaluar '!I101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Translator'!A378</f>
        <v>Funksioni 20</v>
      </c>
      <c r="B2" s="839" t="str">
        <f>+VLOOKUP($A2,'(B3) Struktura Organizative'!$A6:$H27,2,FALSE)</f>
        <v xml:space="preserve">Shërbime të tjera publike </v>
      </c>
      <c r="C2" s="840"/>
      <c r="D2" s="840"/>
      <c r="E2" s="841"/>
      <c r="F2" s="842">
        <f>+VLOOKUP($A2,'(B3) Struktura Organizative'!$A6:$H27,4,FALSE)</f>
        <v>0</v>
      </c>
      <c r="G2" s="844"/>
      <c r="H2" s="361">
        <f>+VLOOKUP($A2,'(B3) Struktura Organizative'!$A6:$H27,5,FALSE)</f>
        <v>0</v>
      </c>
      <c r="I2" s="362"/>
      <c r="J2" s="842">
        <f>+VLOOKUP($A2,'(B3) Struktura Organizative'!$A6:$H27,7,FALSE)</f>
        <v>0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funksion'!A102</f>
        <v>Aktiviteti / Projekti  20a</v>
      </c>
      <c r="B5" s="357">
        <f>VLOOKUP($A5,'(B4) Aktivitetet për funksion'!$A$6:$E$115,3,FALSE)</f>
        <v>0</v>
      </c>
      <c r="C5" s="358"/>
      <c r="D5" s="358"/>
      <c r="E5" s="358"/>
      <c r="F5" s="862">
        <f>VLOOKUP($A5,'(B4) Aktivitetet për funksion'!$A$6:$E$115,4,FALSE)</f>
        <v>0</v>
      </c>
      <c r="G5" s="863"/>
      <c r="H5" s="863"/>
      <c r="I5" s="864"/>
      <c r="J5" s="833">
        <f>VLOOKUP($A5,'(B4) Aktivitetet për funksion'!$A$6:$E$115,5,FALSE)</f>
        <v>0</v>
      </c>
      <c r="K5" s="833"/>
      <c r="L5" s="833"/>
      <c r="M5" s="833"/>
    </row>
    <row r="6" spans="1:13" ht="13.5" customHeight="1" x14ac:dyDescent="0.2">
      <c r="A6" s="263" t="str">
        <f>'(B4) Aktivitetet për funksion'!A103</f>
        <v>Aktiviteti / Projekti  20b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funksion'!A104</f>
        <v>Aktiviteti / Projekti  20c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0</v>
      </c>
      <c r="L11" s="385">
        <f>E51+E52+E62+E63+E85+E86+E96+E97+E119+E120+E130+E131</f>
        <v>0</v>
      </c>
      <c r="M11" s="385">
        <f>F51+F52+F62+F63+F85+F86+F96+F97+F119+F120+F130+F131</f>
        <v>0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</v>
      </c>
      <c r="L12" s="385">
        <f>L14-L11-L13</f>
        <v>0</v>
      </c>
      <c r="M12" s="385">
        <f>M14-M11-M13</f>
        <v>0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0</v>
      </c>
      <c r="J14" s="104">
        <f>C48+C82+C116</f>
        <v>0</v>
      </c>
      <c r="K14" s="396">
        <f>D48+D82+D116</f>
        <v>0</v>
      </c>
      <c r="L14" s="396">
        <f>E48+E82+E116</f>
        <v>0</v>
      </c>
      <c r="M14" s="396">
        <f>F48+F82+F116</f>
        <v>0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0</v>
      </c>
      <c r="J20" s="46">
        <f>J14-J16-J18</f>
        <v>0</v>
      </c>
      <c r="K20" s="397">
        <f>K14-K16-K18</f>
        <v>0</v>
      </c>
      <c r="L20" s="397">
        <f>L14-L16-L18</f>
        <v>0</v>
      </c>
      <c r="M20" s="397">
        <f>M14-M16-M18</f>
        <v>0</v>
      </c>
    </row>
    <row r="21" spans="1:13" ht="11.25" customHeight="1" x14ac:dyDescent="0.2">
      <c r="I21" s="381">
        <f>I69+I103+I137</f>
        <v>0</v>
      </c>
      <c r="J21" s="381">
        <f>J69+J103+J137</f>
        <v>0</v>
      </c>
      <c r="K21" s="381">
        <f>K69+K103+K137</f>
        <v>0</v>
      </c>
      <c r="L21" s="381">
        <f>L69+L103+L137</f>
        <v>0</v>
      </c>
      <c r="M21" s="381">
        <f>M69+M103+M137</f>
        <v>0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Tavanet'!C105</f>
        <v>0</v>
      </c>
      <c r="L24" s="386">
        <f>'(D1) Tavanet'!D105</f>
        <v>0</v>
      </c>
      <c r="M24" s="386">
        <f>'(D1) Tavanet'!E105</f>
        <v>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0</v>
      </c>
      <c r="L25" s="388">
        <f>L14</f>
        <v>0</v>
      </c>
      <c r="M25" s="389">
        <f>M14</f>
        <v>0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0</v>
      </c>
      <c r="M26" s="391">
        <f>M25-M24</f>
        <v>0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Tavanet'!C102</f>
        <v>0</v>
      </c>
      <c r="L28" s="386">
        <f>'(D1) Tavanet'!D102</f>
        <v>0</v>
      </c>
      <c r="M28" s="386">
        <f>'(D1) Tavanet'!E102</f>
        <v>0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0</v>
      </c>
      <c r="L29" s="388">
        <f>L11</f>
        <v>0</v>
      </c>
      <c r="M29" s="389">
        <f>M11</f>
        <v>0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Tavanet'!C103</f>
        <v>0</v>
      </c>
      <c r="L32" s="386">
        <f>'(D1) Tavanet'!D103</f>
        <v>0</v>
      </c>
      <c r="M32" s="386">
        <f>'(D1) Tavanet'!E103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</v>
      </c>
      <c r="L33" s="388">
        <f>L12</f>
        <v>0</v>
      </c>
      <c r="M33" s="389">
        <f>M12</f>
        <v>0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0</v>
      </c>
      <c r="M34" s="391">
        <f>M33-M32</f>
        <v>0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Tavanet'!C104</f>
        <v>0</v>
      </c>
      <c r="L36" s="386">
        <f>'(D1) Tavanet'!D104</f>
        <v>0</v>
      </c>
      <c r="M36" s="386">
        <f>'(D1) Tavanet'!E104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20</v>
      </c>
      <c r="B40" s="868" t="str">
        <f>B$2</f>
        <v xml:space="preserve">Shërbime të tjera publike </v>
      </c>
      <c r="C40" s="868"/>
      <c r="D40" s="868"/>
      <c r="E40" s="868"/>
      <c r="F40" s="868" t="str">
        <f>A$5</f>
        <v>Aktiviteti / Projekti  20a</v>
      </c>
      <c r="G40" s="868"/>
      <c r="H40" s="868"/>
      <c r="I40" s="868">
        <f>B$5</f>
        <v>0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'!C104</f>
        <v>0</v>
      </c>
      <c r="C48" s="101">
        <f>'(C1) Shpenzimet Viti i kaluar '!G104</f>
        <v>0</v>
      </c>
      <c r="D48" s="355">
        <f>IF(B48=0,D44*(1+(SUM(D45:D47))),B48*(1+(SUM(C45:C47)))*(1+(SUM(D45:D47))))</f>
        <v>0</v>
      </c>
      <c r="E48" s="355">
        <f>IF(D48=0,E44*(1+(SUM(E45:E47))),D48*(1+(SUM(E45:E47))))</f>
        <v>0</v>
      </c>
      <c r="F48" s="355">
        <f>IF(E48=0,F44*(1+(SUM(F45:F47))),E48*(1+(SUM(F45:F47))))</f>
        <v>0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'!D104</f>
        <v>0</v>
      </c>
      <c r="J51" s="101">
        <f>'(C1) Shpenzimet Viti i kaluar '!H104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'!E104</f>
        <v>0</v>
      </c>
      <c r="J61" s="101">
        <f>'(C1) Shpenzimet Viti i kaluar '!I104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/>
      <c r="E62" s="106"/>
      <c r="F62" s="106"/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OK!</v>
      </c>
      <c r="C68" s="892"/>
      <c r="D68" s="368">
        <f>D48-SUM(D62:D67)-SUM(D51:D60)</f>
        <v>0</v>
      </c>
      <c r="E68" s="368">
        <f>E48-SUM(E62:E67)-SUM(E51:E60)</f>
        <v>0</v>
      </c>
      <c r="F68" s="368">
        <f>F48-SUM(F62:F67)-SUM(F51:F60)</f>
        <v>0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0</v>
      </c>
      <c r="C69" s="101">
        <f>C48</f>
        <v>0</v>
      </c>
      <c r="D69" s="355">
        <f>SUM(D51:D60)+SUM(D62:D68)</f>
        <v>0</v>
      </c>
      <c r="E69" s="355">
        <f>SUM(E51:E60)+SUM(E62:E68)</f>
        <v>0</v>
      </c>
      <c r="F69" s="355">
        <f>SUM(F51:F60)+SUM(F62:F68)</f>
        <v>0</v>
      </c>
      <c r="G69" s="153"/>
      <c r="H69" s="45" t="str">
        <f>'Z2'!H69</f>
        <v>SHUMA NETO E KËRKUAR</v>
      </c>
      <c r="I69" s="46">
        <f>B48-I51-I61</f>
        <v>0</v>
      </c>
      <c r="J69" s="46">
        <f>C48-J51-J61</f>
        <v>0</v>
      </c>
      <c r="K69" s="46">
        <f>D48-K51-K61</f>
        <v>0</v>
      </c>
      <c r="L69" s="46">
        <f>E48-L51-L61</f>
        <v>0</v>
      </c>
      <c r="M69" s="46">
        <f>F48-M51-M61</f>
        <v>0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20</v>
      </c>
      <c r="B74" s="890" t="str">
        <f>B$2</f>
        <v xml:space="preserve">Shërbime të tjera publike </v>
      </c>
      <c r="C74" s="890"/>
      <c r="D74" s="890"/>
      <c r="E74" s="890"/>
      <c r="F74" s="868" t="str">
        <f>A$6</f>
        <v>Aktiviteti / Projekti  20b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'!C105</f>
        <v>0</v>
      </c>
      <c r="C82" s="101">
        <f>'(C1) Shpenzimet Viti i kaluar '!G105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'!D105</f>
        <v>0</v>
      </c>
      <c r="J85" s="101">
        <f>'(C1) Shpenzimet Viti i kaluar '!H105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'!E105</f>
        <v>0</v>
      </c>
      <c r="J95" s="101">
        <f>'(C1) Shpenzimet Viti i kaluar '!I105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20</v>
      </c>
      <c r="B108" s="890" t="str">
        <f>B$2</f>
        <v xml:space="preserve">Shërbime të tjera publike </v>
      </c>
      <c r="C108" s="890"/>
      <c r="D108" s="890"/>
      <c r="E108" s="890"/>
      <c r="F108" s="868" t="str">
        <f>A$7</f>
        <v>Aktiviteti / Projekti  20c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'!C106</f>
        <v>0</v>
      </c>
      <c r="C116" s="101">
        <f>'(C1) Shpenzimet Viti i kaluar '!G106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'!D106</f>
        <v>0</v>
      </c>
      <c r="J119" s="101">
        <f>'(C1) Shpenzimet Viti i kaluar '!H106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'!E106</f>
        <v>0</v>
      </c>
      <c r="J129" s="101">
        <f>'(C1) Shpenzimet Viti i kaluar '!I106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Translator'!A379</f>
        <v>Funksioni 21</v>
      </c>
      <c r="B2" s="839" t="str">
        <f>+VLOOKUP($A2,'(B3) Struktura Organizative'!$A6:$H27,2,FALSE)</f>
        <v>Shërbimi borxhi afatshkurtër</v>
      </c>
      <c r="C2" s="840"/>
      <c r="D2" s="840"/>
      <c r="E2" s="841"/>
      <c r="F2" s="842">
        <f>+VLOOKUP($A2,'(B3) Struktura Organizative'!$A6:$H27,4,FALSE)</f>
        <v>0</v>
      </c>
      <c r="G2" s="844"/>
      <c r="H2" s="361">
        <f>+VLOOKUP($A2,'(B3) Struktura Organizative'!$A6:$H27,5,FALSE)</f>
        <v>0</v>
      </c>
      <c r="I2" s="362"/>
      <c r="J2" s="842">
        <f>+VLOOKUP($A2,'(B3) Struktura Organizative'!$A6:$H27,7,FALSE)</f>
        <v>0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funksion'!A107</f>
        <v>Aktiviteti / Projekti 21a</v>
      </c>
      <c r="B5" s="357">
        <f>VLOOKUP($A5,'(B4) Aktivitetet për funksion'!$A$6:$E$115,3,FALSE)</f>
        <v>0</v>
      </c>
      <c r="C5" s="358"/>
      <c r="D5" s="358"/>
      <c r="E5" s="358"/>
      <c r="F5" s="862">
        <f>VLOOKUP($A5,'(B4) Aktivitetet për funksion'!$A$6:$E$115,4,FALSE)</f>
        <v>0</v>
      </c>
      <c r="G5" s="863"/>
      <c r="H5" s="863"/>
      <c r="I5" s="864"/>
      <c r="J5" s="833">
        <f>VLOOKUP($A5,'(B4) Aktivitetet për funksion'!$A$6:$E$115,5,FALSE)</f>
        <v>0</v>
      </c>
      <c r="K5" s="833"/>
      <c r="L5" s="833"/>
      <c r="M5" s="833"/>
    </row>
    <row r="6" spans="1:13" ht="13.5" customHeight="1" x14ac:dyDescent="0.2">
      <c r="A6" s="263" t="str">
        <f>'(B4) Aktivitetet për funksion'!A108</f>
        <v>Aktiviteti / Projekti  21b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funksion'!A109</f>
        <v>Aktiviteti / Projekti  21c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0</v>
      </c>
      <c r="L11" s="385">
        <f>E51+E52+E62+E63+E85+E86+E96+E97+E119+E120+E130+E131</f>
        <v>0</v>
      </c>
      <c r="M11" s="385">
        <f>F51+F52+F62+F63+F85+F86+F96+F97+F119+F120+F130+F131</f>
        <v>0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</v>
      </c>
      <c r="L12" s="385">
        <f>L14-L11-L13</f>
        <v>0</v>
      </c>
      <c r="M12" s="385">
        <f>M14-M11-M13</f>
        <v>0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0</v>
      </c>
      <c r="J14" s="104">
        <f>C48+C82+C116</f>
        <v>0</v>
      </c>
      <c r="K14" s="396">
        <f>D48+D82+D116</f>
        <v>0</v>
      </c>
      <c r="L14" s="396">
        <f>E48+E82+E116</f>
        <v>0</v>
      </c>
      <c r="M14" s="396">
        <f>F48+F82+F116</f>
        <v>0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0</v>
      </c>
      <c r="J20" s="46">
        <f>J14-J16-J18</f>
        <v>0</v>
      </c>
      <c r="K20" s="397">
        <f>K14-K16-K18</f>
        <v>0</v>
      </c>
      <c r="L20" s="397">
        <f>L14-L16-L18</f>
        <v>0</v>
      </c>
      <c r="M20" s="397">
        <f>M14-M16-M18</f>
        <v>0</v>
      </c>
    </row>
    <row r="21" spans="1:13" ht="11.25" customHeight="1" x14ac:dyDescent="0.2">
      <c r="I21" s="381">
        <f>I69+I103+I137</f>
        <v>0</v>
      </c>
      <c r="J21" s="381">
        <f>J69+J103+J137</f>
        <v>0</v>
      </c>
      <c r="K21" s="381">
        <f>K69+K103+K137</f>
        <v>0</v>
      </c>
      <c r="L21" s="381">
        <f>L69+L103+L137</f>
        <v>0</v>
      </c>
      <c r="M21" s="381">
        <f>M69+M103+M137</f>
        <v>0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Tavanet'!C110</f>
        <v>0</v>
      </c>
      <c r="L24" s="386">
        <f>'(D1) Tavanet'!D110</f>
        <v>0</v>
      </c>
      <c r="M24" s="386">
        <f>'(D1) Tavanet'!E110</f>
        <v>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0</v>
      </c>
      <c r="L25" s="388">
        <f>L14</f>
        <v>0</v>
      </c>
      <c r="M25" s="389">
        <f>M14</f>
        <v>0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0</v>
      </c>
      <c r="M26" s="391">
        <f>M25-M24</f>
        <v>0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Tavanet'!C107</f>
        <v>0</v>
      </c>
      <c r="L28" s="386">
        <f>'(D1) Tavanet'!D107</f>
        <v>0</v>
      </c>
      <c r="M28" s="386">
        <f>'(D1) Tavanet'!E107</f>
        <v>0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0</v>
      </c>
      <c r="L29" s="388">
        <f>L11</f>
        <v>0</v>
      </c>
      <c r="M29" s="389">
        <f>M11</f>
        <v>0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Tavanet'!C108</f>
        <v>0</v>
      </c>
      <c r="L32" s="386">
        <f>'(D1) Tavanet'!D108</f>
        <v>0</v>
      </c>
      <c r="M32" s="386">
        <f>'(D1) Tavanet'!E108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</v>
      </c>
      <c r="L33" s="388">
        <f>L12</f>
        <v>0</v>
      </c>
      <c r="M33" s="389">
        <f>M12</f>
        <v>0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0</v>
      </c>
      <c r="M34" s="391">
        <f>M33-M32</f>
        <v>0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Tavanet'!C109</f>
        <v>0</v>
      </c>
      <c r="L36" s="386">
        <f>'(D1) Tavanet'!D109</f>
        <v>0</v>
      </c>
      <c r="M36" s="386">
        <f>'(D1) Tavanet'!E109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21</v>
      </c>
      <c r="B40" s="868" t="str">
        <f>B$2</f>
        <v>Shërbimi borxhi afatshkurtër</v>
      </c>
      <c r="C40" s="868"/>
      <c r="D40" s="868"/>
      <c r="E40" s="868"/>
      <c r="F40" s="868" t="str">
        <f>A$5</f>
        <v>Aktiviteti / Projekti 21a</v>
      </c>
      <c r="G40" s="868"/>
      <c r="H40" s="868"/>
      <c r="I40" s="868">
        <f>B$5</f>
        <v>0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'!C109</f>
        <v>0</v>
      </c>
      <c r="C48" s="101">
        <f>'(C1) Shpenzimet Viti i kaluar '!G109</f>
        <v>0</v>
      </c>
      <c r="D48" s="355">
        <f>IF(B48=0,D44*(1+(SUM(D45:D47))),B48*(1+(SUM(C45:C47)))*(1+(SUM(D45:D47))))</f>
        <v>0</v>
      </c>
      <c r="E48" s="355">
        <f>IF(D48=0,E44*(1+(SUM(E45:E47))),D48*(1+(SUM(E45:E47))))</f>
        <v>0</v>
      </c>
      <c r="F48" s="355">
        <f>IF(E48=0,F44*(1+(SUM(F45:F47))),E48*(1+(SUM(F45:F47))))</f>
        <v>0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'!D109</f>
        <v>0</v>
      </c>
      <c r="J51" s="101">
        <f>'(C1) Shpenzimet Viti i kaluar '!H109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'!E109</f>
        <v>0</v>
      </c>
      <c r="J61" s="101">
        <f>'(C1) Shpenzimet Viti i kaluar '!I109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/>
      <c r="E62" s="106"/>
      <c r="F62" s="106"/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OK!</v>
      </c>
      <c r="C68" s="892"/>
      <c r="D68" s="368">
        <f>D48-SUM(D62:D67)-SUM(D51:D60)</f>
        <v>0</v>
      </c>
      <c r="E68" s="368">
        <f>E48-SUM(E62:E67)-SUM(E51:E60)</f>
        <v>0</v>
      </c>
      <c r="F68" s="368">
        <f>F48-SUM(F62:F67)-SUM(F51:F60)</f>
        <v>0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0</v>
      </c>
      <c r="C69" s="101">
        <f>C48</f>
        <v>0</v>
      </c>
      <c r="D69" s="355">
        <f>SUM(D51:D60)+SUM(D62:D68)</f>
        <v>0</v>
      </c>
      <c r="E69" s="355">
        <f>SUM(E51:E60)+SUM(E62:E68)</f>
        <v>0</v>
      </c>
      <c r="F69" s="355">
        <f>SUM(F51:F60)+SUM(F62:F68)</f>
        <v>0</v>
      </c>
      <c r="G69" s="153"/>
      <c r="H69" s="45" t="str">
        <f>'Z2'!H69</f>
        <v>SHUMA NETO E KËRKUAR</v>
      </c>
      <c r="I69" s="46">
        <f>B48-I51-I61</f>
        <v>0</v>
      </c>
      <c r="J69" s="46">
        <f>C48-J51-J61</f>
        <v>0</v>
      </c>
      <c r="K69" s="46">
        <f>D48-K51-K61</f>
        <v>0</v>
      </c>
      <c r="L69" s="46">
        <f>E48-L51-L61</f>
        <v>0</v>
      </c>
      <c r="M69" s="46">
        <f>F48-M51-M61</f>
        <v>0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21</v>
      </c>
      <c r="B74" s="890" t="str">
        <f>B$2</f>
        <v>Shërbimi borxhi afatshkurtër</v>
      </c>
      <c r="C74" s="890"/>
      <c r="D74" s="890"/>
      <c r="E74" s="890"/>
      <c r="F74" s="868" t="str">
        <f>A$6</f>
        <v>Aktiviteti / Projekti  21b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'!C110</f>
        <v>0</v>
      </c>
      <c r="C82" s="101">
        <f>'(C1) Shpenzimet Viti i kaluar '!G110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'!D110</f>
        <v>0</v>
      </c>
      <c r="J85" s="101">
        <f>'(C1) Shpenzimet Viti i kaluar '!H110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'!E110</f>
        <v>0</v>
      </c>
      <c r="J95" s="101">
        <f>'(C1) Shpenzimet Viti i kaluar '!I110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21</v>
      </c>
      <c r="B108" s="890" t="str">
        <f>B$2</f>
        <v>Shërbimi borxhi afatshkurtër</v>
      </c>
      <c r="C108" s="890"/>
      <c r="D108" s="890"/>
      <c r="E108" s="890"/>
      <c r="F108" s="868" t="str">
        <f>A$7</f>
        <v>Aktiviteti / Projekti  21c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'!C111</f>
        <v>0</v>
      </c>
      <c r="C116" s="101">
        <f>'(C1) Shpenzimet Viti i kaluar '!G111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'!D111</f>
        <v>0</v>
      </c>
      <c r="J119" s="101">
        <f>'(C1) Shpenzimet Viti i kaluar '!H111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'!E111</f>
        <v>0</v>
      </c>
      <c r="J129" s="101">
        <f>'(C1) Shpenzimet Viti i kaluar '!I111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4"/>
  <sheetViews>
    <sheetView showGridLines="0" workbookViewId="0">
      <selection activeCell="C44" sqref="C44"/>
    </sheetView>
  </sheetViews>
  <sheetFormatPr baseColWidth="10" defaultColWidth="9.140625" defaultRowHeight="17.25" customHeight="1" x14ac:dyDescent="0.2"/>
  <cols>
    <col min="1" max="1" width="25" style="273" customWidth="1"/>
    <col min="2" max="6" width="9" style="273" customWidth="1"/>
    <col min="7" max="7" width="2.7109375" style="273" customWidth="1"/>
    <col min="8" max="8" width="35.28515625" style="273" customWidth="1"/>
    <col min="9" max="13" width="9" style="273" customWidth="1"/>
    <col min="14" max="16384" width="9.140625" style="273"/>
  </cols>
  <sheetData>
    <row r="1" spans="1:13" ht="13.5" customHeight="1" x14ac:dyDescent="0.2">
      <c r="A1" s="341" t="str">
        <f>'(B3) Struktura Organizative'!A5</f>
        <v>Numri</v>
      </c>
      <c r="B1" s="834" t="str">
        <f>'(B3) Struktura Organizative'!B5</f>
        <v>Funksioni</v>
      </c>
      <c r="C1" s="835"/>
      <c r="D1" s="835"/>
      <c r="E1" s="836"/>
      <c r="F1" s="351" t="str">
        <f>'(B3) Struktura Organizative'!D5</f>
        <v>Njësia administrative</v>
      </c>
      <c r="G1" s="352"/>
      <c r="H1" s="351" t="str">
        <f>'(B3) Struktura Organizative'!E5</f>
        <v>Përgjegjësi i funksionit</v>
      </c>
      <c r="I1" s="353"/>
      <c r="J1" s="754" t="str">
        <f>'Z2'!J1</f>
        <v xml:space="preserve">Emri i programit </v>
      </c>
      <c r="K1" s="762"/>
      <c r="L1" s="755"/>
      <c r="M1" s="837"/>
    </row>
    <row r="2" spans="1:13" s="337" customFormat="1" ht="39" customHeight="1" x14ac:dyDescent="0.25">
      <c r="A2" s="350" t="str">
        <f>'(G1) Translator'!A380</f>
        <v>Funksioni 22</v>
      </c>
      <c r="B2" s="839" t="str">
        <f>+VLOOKUP($A2,'(B3) Struktura Organizative'!$A6:$H27,2,FALSE)</f>
        <v>Shërbimi borxhi afatgjatë</v>
      </c>
      <c r="C2" s="840"/>
      <c r="D2" s="840"/>
      <c r="E2" s="841"/>
      <c r="F2" s="842">
        <f>+VLOOKUP($A2,'(B3) Struktura Organizative'!$A6:$H27,4,FALSE)</f>
        <v>0</v>
      </c>
      <c r="G2" s="844"/>
      <c r="H2" s="361">
        <f>+VLOOKUP($A2,'(B3) Struktura Organizative'!$A6:$H27,5,FALSE)</f>
        <v>0</v>
      </c>
      <c r="I2" s="362"/>
      <c r="J2" s="842">
        <f>+VLOOKUP($A2,'(B3) Struktura Organizative'!$A6:$H27,7,FALSE)</f>
        <v>0</v>
      </c>
      <c r="K2" s="843"/>
      <c r="L2" s="844"/>
      <c r="M2" s="838"/>
    </row>
    <row r="3" spans="1:13" ht="12.75" customHeight="1" x14ac:dyDescent="0.2"/>
    <row r="4" spans="1:13" ht="13.5" customHeight="1" x14ac:dyDescent="0.2">
      <c r="A4" s="342"/>
      <c r="B4" s="351" t="str">
        <f>'Z2'!B4</f>
        <v>Aktiviteti</v>
      </c>
      <c r="C4" s="352"/>
      <c r="D4" s="352"/>
      <c r="E4" s="352"/>
      <c r="F4" s="851" t="str">
        <f>'Z2'!F4:I4</f>
        <v>Natyra</v>
      </c>
      <c r="G4" s="852"/>
      <c r="H4" s="852"/>
      <c r="I4" s="853"/>
      <c r="J4" s="854" t="str">
        <f>'Z2'!J4:M4</f>
        <v>Tipi i funksionit</v>
      </c>
      <c r="K4" s="854"/>
      <c r="L4" s="854"/>
      <c r="M4" s="854"/>
    </row>
    <row r="5" spans="1:13" ht="13.5" customHeight="1" x14ac:dyDescent="0.2">
      <c r="A5" s="263" t="str">
        <f>'(B4) Aktivitetet për funksion'!A112</f>
        <v>Aktiviteti / Projekti  22a</v>
      </c>
      <c r="B5" s="357">
        <f>VLOOKUP($A5,'(B4) Aktivitetet për funksion'!$A$6:$E$115,3,FALSE)</f>
        <v>0</v>
      </c>
      <c r="C5" s="358"/>
      <c r="D5" s="358"/>
      <c r="E5" s="358"/>
      <c r="F5" s="862">
        <f>VLOOKUP($A5,'(B4) Aktivitetet për funksion'!$A$6:$E$115,4,FALSE)</f>
        <v>0</v>
      </c>
      <c r="G5" s="863"/>
      <c r="H5" s="863"/>
      <c r="I5" s="864"/>
      <c r="J5" s="833">
        <f>VLOOKUP($A5,'(B4) Aktivitetet për funksion'!$A$6:$E$115,5,FALSE)</f>
        <v>0</v>
      </c>
      <c r="K5" s="833"/>
      <c r="L5" s="833"/>
      <c r="M5" s="833"/>
    </row>
    <row r="6" spans="1:13" ht="13.5" customHeight="1" x14ac:dyDescent="0.2">
      <c r="A6" s="263" t="str">
        <f>'(B4) Aktivitetet për funksion'!A113</f>
        <v>Aktiviteti / Projekti  22b</v>
      </c>
      <c r="B6" s="359">
        <f>VLOOKUP($A6,'(B4) Aktivitetet për funksion'!$A$6:$E$115,3,FALSE)</f>
        <v>0</v>
      </c>
      <c r="C6" s="360"/>
      <c r="D6" s="360"/>
      <c r="E6" s="360"/>
      <c r="F6" s="862">
        <f>VLOOKUP($A6,'(B4) Aktivitetet për funksion'!$A$6:$E$115,4,FALSE)</f>
        <v>0</v>
      </c>
      <c r="G6" s="863"/>
      <c r="H6" s="863"/>
      <c r="I6" s="864"/>
      <c r="J6" s="833">
        <f>VLOOKUP($A6,'(B4) Aktivitetet për funksion'!$A$6:$E$115,5,FALSE)</f>
        <v>0</v>
      </c>
      <c r="K6" s="833"/>
      <c r="L6" s="833"/>
      <c r="M6" s="833"/>
    </row>
    <row r="7" spans="1:13" ht="13.5" customHeight="1" x14ac:dyDescent="0.2">
      <c r="A7" s="263" t="str">
        <f>'(B4) Aktivitetet për funksion'!A114</f>
        <v>Aktiviteti / Projekti  22c</v>
      </c>
      <c r="B7" s="357">
        <f>VLOOKUP($A7,'(B4) Aktivitetet për funksion'!$A$6:$E$115,3,FALSE)</f>
        <v>0</v>
      </c>
      <c r="C7" s="358"/>
      <c r="D7" s="358"/>
      <c r="E7" s="358"/>
      <c r="F7" s="862">
        <f>VLOOKUP($A7,'(B4) Aktivitetet për funksion'!$A$6:$E$115,4,FALSE)</f>
        <v>0</v>
      </c>
      <c r="G7" s="863"/>
      <c r="H7" s="863"/>
      <c r="I7" s="864"/>
      <c r="J7" s="833">
        <f>VLOOKUP($A7,'(B4) Aktivitetet për funksion'!$A$6:$E$115,5,FALSE)</f>
        <v>0</v>
      </c>
      <c r="K7" s="833"/>
      <c r="L7" s="833"/>
      <c r="M7" s="833"/>
    </row>
    <row r="8" spans="1:13" ht="11.25" customHeight="1" x14ac:dyDescent="0.2"/>
    <row r="9" spans="1:13" ht="21" customHeight="1" x14ac:dyDescent="0.25">
      <c r="A9" s="822" t="str">
        <f>'Z2'!A9</f>
        <v>PËRMBLEDHJE KËRKESËS BUXHETORE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4"/>
    </row>
    <row r="10" spans="1:13" s="68" customFormat="1" ht="26.25" customHeight="1" x14ac:dyDescent="0.25">
      <c r="A10" s="378"/>
      <c r="B10" s="349"/>
      <c r="C10" s="67"/>
      <c r="D10" s="67"/>
      <c r="E10" s="67"/>
      <c r="F10" s="67"/>
      <c r="G10" s="67"/>
      <c r="H10" s="67"/>
      <c r="I10" s="365" t="str">
        <f>'Z2'!I10</f>
        <v>Fakti Viti i kaluar</v>
      </c>
      <c r="J10" s="365" t="str">
        <f>'Z2'!J10</f>
        <v>Viti aktual (buxheti)</v>
      </c>
      <c r="K10" s="366">
        <f>'(B1)Informacion i përgjithshëm '!B7</f>
        <v>2013</v>
      </c>
      <c r="L10" s="366">
        <f>'(B1)Informacion i përgjithshëm '!B8</f>
        <v>2014</v>
      </c>
      <c r="M10" s="366">
        <f>'(B1)Informacion i përgjithshëm '!B9</f>
        <v>2015</v>
      </c>
    </row>
    <row r="11" spans="1:13" ht="12.75" customHeight="1" x14ac:dyDescent="0.2">
      <c r="A11" s="831" t="str">
        <f>'Z2'!A11</f>
        <v xml:space="preserve">Pagat dhe sigurimet shoqërore </v>
      </c>
      <c r="B11" s="832"/>
      <c r="C11" s="832"/>
      <c r="D11" s="832"/>
      <c r="E11" s="832"/>
      <c r="F11" s="832"/>
      <c r="G11" s="832"/>
      <c r="H11" s="832"/>
      <c r="I11" s="832"/>
      <c r="J11" s="855"/>
      <c r="K11" s="385">
        <f>D51+D52+D62+D63+D85+D86+D96+D97+D119+D120+D130+D131</f>
        <v>0</v>
      </c>
      <c r="L11" s="385">
        <f>E51+E52+E62+E63+E85+E86+E96+E97+E119+E120+E130+E131</f>
        <v>0</v>
      </c>
      <c r="M11" s="385">
        <f>F51+F52+F62+F63+F85+F86+F96+F97+F119+F120+F130+F131</f>
        <v>0</v>
      </c>
    </row>
    <row r="12" spans="1:13" s="68" customFormat="1" ht="12.75" x14ac:dyDescent="0.2">
      <c r="A12" s="831" t="str">
        <f>'Z2'!A12</f>
        <v>Shpenzime të tjera korrente (përjashto rroga dhe sigurime shoq.)</v>
      </c>
      <c r="B12" s="832"/>
      <c r="C12" s="832"/>
      <c r="D12" s="832"/>
      <c r="E12" s="832"/>
      <c r="F12" s="832"/>
      <c r="G12" s="832"/>
      <c r="H12" s="832"/>
      <c r="I12" s="832"/>
      <c r="J12" s="855"/>
      <c r="K12" s="385">
        <f>K14-K11-K13</f>
        <v>0</v>
      </c>
      <c r="L12" s="385">
        <f>L14-L11-L13</f>
        <v>0</v>
      </c>
      <c r="M12" s="385">
        <f>M14-M11-M13</f>
        <v>0</v>
      </c>
    </row>
    <row r="13" spans="1:13" ht="12.75" customHeight="1" x14ac:dyDescent="0.2">
      <c r="A13" s="831" t="str">
        <f>'Z2'!A13</f>
        <v xml:space="preserve">Shpenzime kapitale </v>
      </c>
      <c r="B13" s="832"/>
      <c r="C13" s="832"/>
      <c r="D13" s="832"/>
      <c r="E13" s="832"/>
      <c r="F13" s="832"/>
      <c r="G13" s="832"/>
      <c r="H13" s="832"/>
      <c r="I13" s="832"/>
      <c r="J13" s="855"/>
      <c r="K13" s="385">
        <f>D58+D66+D92+D100+D126+D134</f>
        <v>0</v>
      </c>
      <c r="L13" s="385">
        <f>E58+E66+E92+E100+E126+E134</f>
        <v>0</v>
      </c>
      <c r="M13" s="385">
        <f>F58+F66+F92+F100+F126+F134</f>
        <v>0</v>
      </c>
    </row>
    <row r="14" spans="1:13" s="223" customFormat="1" ht="12.75" customHeight="1" x14ac:dyDescent="0.2">
      <c r="A14" s="845" t="str">
        <f>'Z2'!A14</f>
        <v>PARASHIKIMI I SHPENZIMEVE</v>
      </c>
      <c r="B14" s="846"/>
      <c r="C14" s="846"/>
      <c r="D14" s="846"/>
      <c r="E14" s="846"/>
      <c r="F14" s="846"/>
      <c r="G14" s="846"/>
      <c r="H14" s="847"/>
      <c r="I14" s="104">
        <f>B48+B82+B116</f>
        <v>0</v>
      </c>
      <c r="J14" s="104">
        <f>C48+C82+C116</f>
        <v>0</v>
      </c>
      <c r="K14" s="396">
        <f>D48+D82+D116</f>
        <v>0</v>
      </c>
      <c r="L14" s="396">
        <f>E48+E82+E116</f>
        <v>0</v>
      </c>
      <c r="M14" s="396">
        <f>F48+F82+F116</f>
        <v>0</v>
      </c>
    </row>
    <row r="15" spans="1:13" ht="6.7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392"/>
      <c r="L15" s="392"/>
      <c r="M15" s="393"/>
    </row>
    <row r="16" spans="1:13" ht="13.5" customHeight="1" x14ac:dyDescent="0.2">
      <c r="A16" s="845" t="str">
        <f>'Z2'!A16</f>
        <v xml:space="preserve">PARASHIKIMI I TË ARDHURAVE NGA TARIFAT </v>
      </c>
      <c r="B16" s="846"/>
      <c r="C16" s="846"/>
      <c r="D16" s="846"/>
      <c r="E16" s="846"/>
      <c r="F16" s="846"/>
      <c r="G16" s="846"/>
      <c r="H16" s="847"/>
      <c r="I16" s="104">
        <f>I51+I85+I119</f>
        <v>0</v>
      </c>
      <c r="J16" s="104">
        <f>J51+J85+J119</f>
        <v>0</v>
      </c>
      <c r="K16" s="396">
        <f>K51+K85+K119</f>
        <v>0</v>
      </c>
      <c r="L16" s="396">
        <f>L51+L85+L119</f>
        <v>0</v>
      </c>
      <c r="M16" s="396">
        <f>M51+M85+M119</f>
        <v>0</v>
      </c>
    </row>
    <row r="17" spans="1:13" ht="6.7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2"/>
      <c r="K17" s="392"/>
      <c r="L17" s="392"/>
      <c r="M17" s="393"/>
    </row>
    <row r="18" spans="1:13" ht="13.5" customHeight="1" x14ac:dyDescent="0.2">
      <c r="A18" s="845" t="str">
        <f>'Z2'!A18</f>
        <v xml:space="preserve">PARASHIKIMI I TË ARDHURAVE ME DESTINACION  </v>
      </c>
      <c r="B18" s="846"/>
      <c r="C18" s="846"/>
      <c r="D18" s="846"/>
      <c r="E18" s="846"/>
      <c r="F18" s="846"/>
      <c r="G18" s="846"/>
      <c r="H18" s="847"/>
      <c r="I18" s="104">
        <f>I61+I95+I129</f>
        <v>0</v>
      </c>
      <c r="J18" s="104">
        <f>J61+J95+J129</f>
        <v>0</v>
      </c>
      <c r="K18" s="396">
        <f>K61+K95+K129</f>
        <v>0</v>
      </c>
      <c r="L18" s="396">
        <f>L61+L95+L129</f>
        <v>0</v>
      </c>
      <c r="M18" s="396">
        <f>M61+M95+M129</f>
        <v>0</v>
      </c>
    </row>
    <row r="19" spans="1:13" ht="6.7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392"/>
      <c r="L19" s="392"/>
      <c r="M19" s="393"/>
    </row>
    <row r="20" spans="1:13" s="223" customFormat="1" ht="12.75" customHeight="1" x14ac:dyDescent="0.2">
      <c r="A20" s="848" t="str">
        <f>'Z2'!A20</f>
        <v xml:space="preserve">SHUMA NETO E KËRKUAR </v>
      </c>
      <c r="B20" s="849"/>
      <c r="C20" s="849"/>
      <c r="D20" s="849"/>
      <c r="E20" s="849"/>
      <c r="F20" s="849"/>
      <c r="G20" s="849"/>
      <c r="H20" s="850"/>
      <c r="I20" s="46">
        <f>I14-I16-I18</f>
        <v>0</v>
      </c>
      <c r="J20" s="46">
        <f>J14-J16-J18</f>
        <v>0</v>
      </c>
      <c r="K20" s="397">
        <f>K14-K16-K18</f>
        <v>0</v>
      </c>
      <c r="L20" s="397">
        <f>L14-L16-L18</f>
        <v>0</v>
      </c>
      <c r="M20" s="397">
        <f>M14-M16-M18</f>
        <v>0</v>
      </c>
    </row>
    <row r="21" spans="1:13" ht="11.25" customHeight="1" x14ac:dyDescent="0.2">
      <c r="I21" s="381">
        <f>I69+I103+I137</f>
        <v>0</v>
      </c>
      <c r="J21" s="381">
        <f>J69+J103+J137</f>
        <v>0</v>
      </c>
      <c r="K21" s="381">
        <f>K69+K103+K137</f>
        <v>0</v>
      </c>
      <c r="L21" s="381">
        <f>L69+L103+L137</f>
        <v>0</v>
      </c>
      <c r="M21" s="381">
        <f>M69+M103+M137</f>
        <v>0</v>
      </c>
    </row>
    <row r="22" spans="1:13" ht="23.25" customHeight="1" x14ac:dyDescent="0.25">
      <c r="A22" s="822" t="str">
        <f>'Z2'!A22</f>
        <v xml:space="preserve">PËRPUTHSHMËRIA ME TAVANET 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4"/>
    </row>
    <row r="23" spans="1:13" s="68" customFormat="1" ht="26.25" customHeight="1" x14ac:dyDescent="0.25">
      <c r="A23" s="378"/>
      <c r="B23" s="349"/>
      <c r="C23" s="67"/>
      <c r="D23" s="67"/>
      <c r="E23" s="67"/>
      <c r="F23" s="67"/>
      <c r="G23" s="67"/>
      <c r="H23" s="67"/>
      <c r="I23" s="67"/>
      <c r="J23" s="67"/>
      <c r="K23" s="366">
        <f>K10</f>
        <v>2013</v>
      </c>
      <c r="L23" s="366">
        <f>L10</f>
        <v>2014</v>
      </c>
      <c r="M23" s="366">
        <f>M10</f>
        <v>2015</v>
      </c>
    </row>
    <row r="24" spans="1:13" ht="12" customHeight="1" x14ac:dyDescent="0.2">
      <c r="A24" s="825" t="str">
        <f>'Z2'!A24</f>
        <v xml:space="preserve">Tavan i përgjithshëm </v>
      </c>
      <c r="B24" s="826"/>
      <c r="C24" s="826"/>
      <c r="D24" s="826"/>
      <c r="E24" s="826"/>
      <c r="F24" s="826"/>
      <c r="G24" s="826"/>
      <c r="H24" s="826"/>
      <c r="I24" s="826"/>
      <c r="J24" s="827"/>
      <c r="K24" s="386">
        <f>'(D1) Tavanet'!C115</f>
        <v>0</v>
      </c>
      <c r="L24" s="386">
        <f>'(D1) Tavanet'!D115</f>
        <v>0</v>
      </c>
      <c r="M24" s="386">
        <f>'(D1) Tavanet'!E115</f>
        <v>0</v>
      </c>
    </row>
    <row r="25" spans="1:13" ht="12" customHeight="1" x14ac:dyDescent="0.2">
      <c r="A25" s="828" t="str">
        <f>'Z2'!A25</f>
        <v>SHPENZIME TË PARASHIKUARA</v>
      </c>
      <c r="B25" s="829"/>
      <c r="C25" s="829"/>
      <c r="D25" s="829"/>
      <c r="E25" s="829"/>
      <c r="F25" s="829"/>
      <c r="G25" s="829"/>
      <c r="H25" s="829"/>
      <c r="I25" s="829"/>
      <c r="J25" s="830"/>
      <c r="K25" s="388">
        <f>K14</f>
        <v>0</v>
      </c>
      <c r="L25" s="388">
        <f>L14</f>
        <v>0</v>
      </c>
      <c r="M25" s="389">
        <f>M14</f>
        <v>0</v>
      </c>
    </row>
    <row r="26" spans="1:13" ht="12.75" customHeight="1" x14ac:dyDescent="0.2">
      <c r="A26" s="831" t="str">
        <f>'Z2'!A26</f>
        <v>Diferenca e tavanit të përgjithshëm (duhet të jetë &lt; 0)</v>
      </c>
      <c r="B26" s="832"/>
      <c r="C26" s="832"/>
      <c r="D26" s="832"/>
      <c r="E26" s="832"/>
      <c r="F26" s="832"/>
      <c r="G26" s="832"/>
      <c r="H26" s="832"/>
      <c r="I26" s="832"/>
      <c r="J26" s="382" t="str">
        <f>IF(AND(K26&lt;0.4,L26&lt;0.4,M26&lt;0.4),"OK!","STOP!")</f>
        <v>OK!</v>
      </c>
      <c r="K26" s="390">
        <f>K25-K24</f>
        <v>0</v>
      </c>
      <c r="L26" s="390">
        <f>L25-L24</f>
        <v>0</v>
      </c>
      <c r="M26" s="391">
        <f>M25-M24</f>
        <v>0</v>
      </c>
    </row>
    <row r="27" spans="1:13" ht="6.7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392"/>
      <c r="L27" s="392"/>
      <c r="M27" s="393"/>
    </row>
    <row r="28" spans="1:13" ht="12.75" customHeight="1" x14ac:dyDescent="0.2">
      <c r="A28" s="825" t="str">
        <f>'Z2'!A28</f>
        <v xml:space="preserve">Tavani për pagat dhe sigurimet shoqërore </v>
      </c>
      <c r="B28" s="826"/>
      <c r="C28" s="826"/>
      <c r="D28" s="826"/>
      <c r="E28" s="826"/>
      <c r="F28" s="826"/>
      <c r="G28" s="826"/>
      <c r="H28" s="826"/>
      <c r="I28" s="826"/>
      <c r="J28" s="827"/>
      <c r="K28" s="386">
        <f>'(D1) Tavanet'!C112</f>
        <v>0</v>
      </c>
      <c r="L28" s="386">
        <f>'(D1) Tavanet'!D112</f>
        <v>0</v>
      </c>
      <c r="M28" s="386">
        <f>'(D1) Tavanet'!E112</f>
        <v>0</v>
      </c>
    </row>
    <row r="29" spans="1:13" ht="12.75" customHeight="1" x14ac:dyDescent="0.2">
      <c r="A29" s="831" t="str">
        <f>'Z2'!A29</f>
        <v xml:space="preserve">Pagat dhe sigurimet shoqërore </v>
      </c>
      <c r="B29" s="832"/>
      <c r="C29" s="832"/>
      <c r="D29" s="832"/>
      <c r="E29" s="832"/>
      <c r="F29" s="832"/>
      <c r="G29" s="832"/>
      <c r="H29" s="832"/>
      <c r="I29" s="832"/>
      <c r="J29" s="855"/>
      <c r="K29" s="388">
        <f>K11</f>
        <v>0</v>
      </c>
      <c r="L29" s="388">
        <f>L11</f>
        <v>0</v>
      </c>
      <c r="M29" s="389">
        <f>M11</f>
        <v>0</v>
      </c>
    </row>
    <row r="30" spans="1:13" ht="12.75" customHeight="1" x14ac:dyDescent="0.2">
      <c r="A30" s="831" t="str">
        <f>'Z2'!A30</f>
        <v>Diferenca tavanit të pagave dhe sigurimeve shoq. (duhet të jetë &lt; 0)</v>
      </c>
      <c r="B30" s="832"/>
      <c r="C30" s="832"/>
      <c r="D30" s="832"/>
      <c r="E30" s="832"/>
      <c r="F30" s="832"/>
      <c r="G30" s="832"/>
      <c r="H30" s="832"/>
      <c r="I30" s="832"/>
      <c r="J30" s="382" t="str">
        <f>IF(AND(K30&lt;0.4,L30&lt;0.4,M30&lt;0.4),"OK!","STOP!")</f>
        <v>OK!</v>
      </c>
      <c r="K30" s="390">
        <f>K29-K28</f>
        <v>0</v>
      </c>
      <c r="L30" s="390">
        <f>L29-L28</f>
        <v>0</v>
      </c>
      <c r="M30" s="391">
        <f>M29-M28</f>
        <v>0</v>
      </c>
    </row>
    <row r="31" spans="1:13" s="68" customFormat="1" ht="6.75" customHeight="1" x14ac:dyDescent="0.25">
      <c r="A31" s="379"/>
      <c r="B31" s="69"/>
      <c r="C31" s="69"/>
      <c r="D31" s="69"/>
      <c r="E31" s="69"/>
      <c r="F31" s="69"/>
      <c r="G31" s="69"/>
      <c r="H31" s="69"/>
      <c r="I31" s="69"/>
      <c r="J31" s="69"/>
      <c r="K31" s="394"/>
      <c r="L31" s="394"/>
      <c r="M31" s="395"/>
    </row>
    <row r="32" spans="1:13" s="68" customFormat="1" ht="12.75" x14ac:dyDescent="0.2">
      <c r="A32" s="825" t="str">
        <f>'Z2'!A32</f>
        <v>Tavani i shpenzimeve të tjera korrente</v>
      </c>
      <c r="B32" s="826"/>
      <c r="C32" s="826"/>
      <c r="D32" s="826"/>
      <c r="E32" s="826"/>
      <c r="F32" s="826"/>
      <c r="G32" s="826"/>
      <c r="H32" s="826"/>
      <c r="I32" s="826"/>
      <c r="J32" s="827"/>
      <c r="K32" s="386">
        <f>'(D1) Tavanet'!C113</f>
        <v>0</v>
      </c>
      <c r="L32" s="386">
        <f>'(D1) Tavanet'!D113</f>
        <v>0</v>
      </c>
      <c r="M32" s="386">
        <f>'(D1) Tavanet'!E113</f>
        <v>0</v>
      </c>
    </row>
    <row r="33" spans="1:14" s="68" customFormat="1" ht="12.75" x14ac:dyDescent="0.2">
      <c r="A33" s="831" t="str">
        <f>'Z2'!A33</f>
        <v>Shpenzime të tjera korrente (përjashto pagat dhe sigurimet shoq.)</v>
      </c>
      <c r="B33" s="832"/>
      <c r="C33" s="832"/>
      <c r="D33" s="832"/>
      <c r="E33" s="832"/>
      <c r="F33" s="832"/>
      <c r="G33" s="832"/>
      <c r="H33" s="832"/>
      <c r="I33" s="832"/>
      <c r="J33" s="855"/>
      <c r="K33" s="388">
        <f>K12</f>
        <v>0</v>
      </c>
      <c r="L33" s="388">
        <f>L12</f>
        <v>0</v>
      </c>
      <c r="M33" s="389">
        <f>M12</f>
        <v>0</v>
      </c>
    </row>
    <row r="34" spans="1:14" s="68" customFormat="1" ht="12.75" x14ac:dyDescent="0.2">
      <c r="A34" s="831" t="str">
        <f>'Z2'!A34</f>
        <v>Diferenca e tavanit për shpenzimet e tjera korrente (duhet të jetë &lt; 0)</v>
      </c>
      <c r="B34" s="832"/>
      <c r="C34" s="832"/>
      <c r="D34" s="832"/>
      <c r="E34" s="832"/>
      <c r="F34" s="832"/>
      <c r="G34" s="832"/>
      <c r="H34" s="832"/>
      <c r="I34" s="832"/>
      <c r="J34" s="382" t="str">
        <f>IF(AND(K34&lt;0.4,L34&lt;0.4,M34&lt;0.4),"OK!","STOP!")</f>
        <v>OK!</v>
      </c>
      <c r="K34" s="390">
        <f>K33-K32</f>
        <v>0</v>
      </c>
      <c r="L34" s="390">
        <f>L33-L32</f>
        <v>0</v>
      </c>
      <c r="M34" s="391">
        <f>M33-M32</f>
        <v>0</v>
      </c>
    </row>
    <row r="35" spans="1:14" ht="6.7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392"/>
      <c r="L35" s="392"/>
      <c r="M35" s="393"/>
    </row>
    <row r="36" spans="1:14" ht="12.75" customHeight="1" x14ac:dyDescent="0.2">
      <c r="A36" s="825" t="str">
        <f>'Z2'!A36</f>
        <v xml:space="preserve">Minimumi shpenzimeve kapitale </v>
      </c>
      <c r="B36" s="826"/>
      <c r="C36" s="826"/>
      <c r="D36" s="826"/>
      <c r="E36" s="826"/>
      <c r="F36" s="826"/>
      <c r="G36" s="826"/>
      <c r="H36" s="826"/>
      <c r="I36" s="826"/>
      <c r="J36" s="827"/>
      <c r="K36" s="386">
        <f>'(D1) Tavanet'!C114</f>
        <v>0</v>
      </c>
      <c r="L36" s="386">
        <f>'(D1) Tavanet'!D114</f>
        <v>0</v>
      </c>
      <c r="M36" s="386">
        <f>'(D1) Tavanet'!E114</f>
        <v>0</v>
      </c>
    </row>
    <row r="37" spans="1:14" ht="12.75" customHeight="1" x14ac:dyDescent="0.2">
      <c r="A37" s="831" t="str">
        <f>'Z2'!A37</f>
        <v xml:space="preserve">Shpenzime kapitale </v>
      </c>
      <c r="B37" s="832"/>
      <c r="C37" s="832"/>
      <c r="D37" s="832"/>
      <c r="E37" s="832"/>
      <c r="F37" s="832"/>
      <c r="G37" s="832"/>
      <c r="H37" s="832"/>
      <c r="I37" s="832"/>
      <c r="J37" s="855"/>
      <c r="K37" s="388">
        <f>K13</f>
        <v>0</v>
      </c>
      <c r="L37" s="388">
        <f>L13</f>
        <v>0</v>
      </c>
      <c r="M37" s="389">
        <f>M13</f>
        <v>0</v>
      </c>
    </row>
    <row r="38" spans="1:14" s="274" customFormat="1" ht="12.75" customHeight="1" x14ac:dyDescent="0.2">
      <c r="A38" s="831" t="str">
        <f>'Z2'!A38</f>
        <v>Diferenca e minimumit të shpenzimeve kapitale (duhet të jetë &gt; 0)</v>
      </c>
      <c r="B38" s="832"/>
      <c r="C38" s="832"/>
      <c r="D38" s="832"/>
      <c r="E38" s="832"/>
      <c r="F38" s="832"/>
      <c r="G38" s="832"/>
      <c r="H38" s="832"/>
      <c r="I38" s="832"/>
      <c r="J38" s="382" t="str">
        <f>IF(AND(K38&gt;-0.4,L38&gt;-0.4,M38&gt;-0.4),"OK!","STOP!")</f>
        <v>OK!</v>
      </c>
      <c r="K38" s="390">
        <f>K37-K36</f>
        <v>0</v>
      </c>
      <c r="L38" s="390">
        <f>L37-L36</f>
        <v>0</v>
      </c>
      <c r="M38" s="391">
        <f>M37-M36</f>
        <v>0</v>
      </c>
    </row>
    <row r="39" spans="1:14" s="274" customFormat="1" ht="12.75" customHeight="1" x14ac:dyDescent="0.2">
      <c r="A39" s="273"/>
      <c r="B39" s="273"/>
      <c r="C39" s="273"/>
      <c r="D39" s="273"/>
      <c r="E39" s="273"/>
      <c r="F39" s="273"/>
      <c r="G39" s="273"/>
      <c r="H39" s="273"/>
      <c r="I39" s="381"/>
      <c r="J39" s="381"/>
      <c r="K39" s="381"/>
      <c r="L39" s="381"/>
      <c r="M39" s="381"/>
      <c r="N39" s="273"/>
    </row>
    <row r="40" spans="1:14" s="9" customFormat="1" ht="18.75" customHeight="1" x14ac:dyDescent="0.3">
      <c r="A40" s="367" t="str">
        <f>A2</f>
        <v>Funksioni 22</v>
      </c>
      <c r="B40" s="868" t="str">
        <f>B$2</f>
        <v>Shërbimi borxhi afatgjatë</v>
      </c>
      <c r="C40" s="868"/>
      <c r="D40" s="868"/>
      <c r="E40" s="868"/>
      <c r="F40" s="868" t="str">
        <f>A$5</f>
        <v>Aktiviteti / Projekti  22a</v>
      </c>
      <c r="G40" s="868"/>
      <c r="H40" s="868"/>
      <c r="I40" s="868">
        <f>B$5</f>
        <v>0</v>
      </c>
      <c r="J40" s="868"/>
      <c r="K40" s="868"/>
      <c r="L40" s="868"/>
      <c r="M40" s="868"/>
    </row>
    <row r="41" spans="1:14" s="9" customFormat="1" ht="12.75" x14ac:dyDescent="0.2"/>
    <row r="42" spans="1:14" ht="21" x14ac:dyDescent="0.2">
      <c r="A42" s="822" t="str">
        <f>'Z2'!A42</f>
        <v>PARASHIKIMI I SHPENZIMEVE</v>
      </c>
      <c r="B42" s="873"/>
      <c r="C42" s="873"/>
      <c r="D42" s="873"/>
      <c r="E42" s="873"/>
      <c r="F42" s="874"/>
      <c r="G42" s="371"/>
      <c r="H42" s="822" t="str">
        <f>'Z2'!H42</f>
        <v xml:space="preserve">PARASHIKIMI I TË ARDHURAVE NGA TARIFAT </v>
      </c>
      <c r="I42" s="873"/>
      <c r="J42" s="873"/>
      <c r="K42" s="873"/>
      <c r="L42" s="873"/>
      <c r="M42" s="874"/>
    </row>
    <row r="43" spans="1:14" s="27" customFormat="1" ht="25.5" x14ac:dyDescent="0.2">
      <c r="A43" s="346"/>
      <c r="B43" s="363" t="str">
        <f>I$10</f>
        <v>Fakti Viti i kaluar</v>
      </c>
      <c r="C43" s="363" t="str">
        <f>J$10</f>
        <v>Viti aktual (buxheti)</v>
      </c>
      <c r="D43" s="364">
        <f>K$10</f>
        <v>2013</v>
      </c>
      <c r="E43" s="364">
        <f>L$10</f>
        <v>2014</v>
      </c>
      <c r="F43" s="364">
        <f>M$10</f>
        <v>2015</v>
      </c>
      <c r="G43" s="371"/>
      <c r="H43" s="50"/>
      <c r="I43" s="363" t="str">
        <f>B43</f>
        <v>Fakti Viti i kaluar</v>
      </c>
      <c r="J43" s="363" t="str">
        <f>C43</f>
        <v>Viti aktual (buxheti)</v>
      </c>
      <c r="K43" s="364">
        <f>D43</f>
        <v>2013</v>
      </c>
      <c r="L43" s="364">
        <f>E43</f>
        <v>2014</v>
      </c>
      <c r="M43" s="364">
        <f>F43</f>
        <v>2015</v>
      </c>
    </row>
    <row r="44" spans="1:14" s="27" customFormat="1" ht="12.75" x14ac:dyDescent="0.2">
      <c r="A44" s="345" t="str">
        <f>'Z2'!A44</f>
        <v>Shpenzime për aktivitet, viti i parë</v>
      </c>
      <c r="B44" s="152" t="str">
        <f>IF(AND(B48&lt;&gt;0,SUM(C44:F44)&lt;&gt;0),"STOP!","OK!")</f>
        <v>OK!</v>
      </c>
      <c r="C44" s="602"/>
      <c r="D44" s="602"/>
      <c r="E44" s="602"/>
      <c r="F44" s="602"/>
      <c r="G44" s="371"/>
      <c r="H44" s="345" t="str">
        <f>'Z2'!H44</f>
        <v>Vlera bazë e tarifës së re</v>
      </c>
      <c r="I44" s="152" t="str">
        <f>IF(AND(I51&lt;&gt;0,SUM(J44:M44)&lt;&gt;0),"STOP!","OK!")</f>
        <v>OK!</v>
      </c>
      <c r="J44" s="602"/>
      <c r="K44" s="602"/>
      <c r="L44" s="602"/>
      <c r="M44" s="602"/>
    </row>
    <row r="45" spans="1:14" s="27" customFormat="1" ht="12.75" x14ac:dyDescent="0.2">
      <c r="A45" s="345" t="str">
        <f>'Z2'!A45</f>
        <v>Inflacioni</v>
      </c>
      <c r="B45" s="51"/>
      <c r="C45" s="343"/>
      <c r="D45" s="156"/>
      <c r="E45" s="156"/>
      <c r="F45" s="156"/>
      <c r="G45" s="371"/>
      <c r="H45" s="345" t="str">
        <f>'Z2'!H45</f>
        <v>Rritja e volumit të aktivitetit në %</v>
      </c>
      <c r="I45" s="369"/>
      <c r="J45" s="157"/>
      <c r="K45" s="157"/>
      <c r="L45" s="157"/>
      <c r="M45" s="157"/>
    </row>
    <row r="46" spans="1:14" s="27" customFormat="1" ht="12.75" x14ac:dyDescent="0.2">
      <c r="A46" s="345" t="str">
        <f>'Z2'!A46</f>
        <v>Ndryshime strukturore të parashikuara</v>
      </c>
      <c r="B46" s="51"/>
      <c r="C46" s="344"/>
      <c r="D46" s="155"/>
      <c r="E46" s="155"/>
      <c r="F46" s="155"/>
      <c r="G46" s="371"/>
      <c r="H46" s="345" t="str">
        <f>'Z2'!H46</f>
        <v>Përdorimi i përmirësuar i potencialit në %</v>
      </c>
      <c r="I46" s="369"/>
      <c r="J46" s="157"/>
      <c r="K46" s="157"/>
      <c r="L46" s="157"/>
      <c r="M46" s="157"/>
    </row>
    <row r="47" spans="1:14" s="27" customFormat="1" ht="12.75" x14ac:dyDescent="0.2">
      <c r="A47" s="345" t="str">
        <f>'Z2'!A47</f>
        <v xml:space="preserve">Rritje efiçence e pritshme </v>
      </c>
      <c r="B47" s="51"/>
      <c r="C47" s="343"/>
      <c r="D47" s="156"/>
      <c r="E47" s="156"/>
      <c r="F47" s="156"/>
      <c r="G47" s="371"/>
      <c r="H47" s="345" t="str">
        <f>'Z2'!H47</f>
        <v>Impakti i vlerësuar i ndryshimeve ligjore në %</v>
      </c>
      <c r="I47" s="369"/>
      <c r="J47" s="157"/>
      <c r="K47" s="157"/>
      <c r="L47" s="157"/>
      <c r="M47" s="157"/>
    </row>
    <row r="48" spans="1:14" ht="12.75" x14ac:dyDescent="0.2">
      <c r="A48" s="374" t="str">
        <f>'Z2'!A48</f>
        <v>SHPENZIME TË PARASHIKUARA</v>
      </c>
      <c r="B48" s="101">
        <f>'(C1) Shpenzimet Viti i kaluar '!C114</f>
        <v>0</v>
      </c>
      <c r="C48" s="101">
        <f>'(C1) Shpenzimet Viti i kaluar '!G114</f>
        <v>0</v>
      </c>
      <c r="D48" s="355">
        <f>IF(B48=0,D44*(1+(SUM(D45:D47))),B48*(1+(SUM(C45:C47)))*(1+(SUM(D45:D47))))</f>
        <v>0</v>
      </c>
      <c r="E48" s="355">
        <f>IF(D48=0,E44*(1+(SUM(E45:E47))),D48*(1+(SUM(E45:E47))))</f>
        <v>0</v>
      </c>
      <c r="F48" s="355">
        <f>IF(E48=0,F44*(1+(SUM(F45:F47))),E48*(1+(SUM(F45:F47))))</f>
        <v>0</v>
      </c>
      <c r="G48" s="371"/>
      <c r="H48" s="345" t="str">
        <f>'Z2'!H48</f>
        <v>Impakti i vlerësuar i faktorëve të tjerë influencues në  %</v>
      </c>
      <c r="I48" s="369"/>
      <c r="J48" s="157"/>
      <c r="K48" s="157"/>
      <c r="L48" s="157"/>
      <c r="M48" s="157"/>
    </row>
    <row r="49" spans="1:15" ht="12.75" x14ac:dyDescent="0.2">
      <c r="A49" s="347"/>
      <c r="B49" s="348"/>
      <c r="C49" s="348"/>
      <c r="D49" s="24"/>
      <c r="E49" s="24"/>
      <c r="F49" s="376"/>
      <c r="G49" s="24"/>
      <c r="H49" s="345" t="str">
        <f>'Z2'!H49</f>
        <v>Rritja e tarifës për njësi %</v>
      </c>
      <c r="I49" s="369"/>
      <c r="J49" s="370">
        <f>IF(I50=0,0,(J50-I50)/I50)</f>
        <v>0</v>
      </c>
      <c r="K49" s="370">
        <f>IF(J50=0,0,(K50-J50)/J50)</f>
        <v>0</v>
      </c>
      <c r="L49" s="370">
        <f>IF(K50=0,0,(L50-K50)/K50)</f>
        <v>0</v>
      </c>
      <c r="M49" s="375">
        <f>IF(L50=0,0,(M50-L50)/L50)</f>
        <v>0</v>
      </c>
    </row>
    <row r="50" spans="1:15" ht="12.75" customHeight="1" x14ac:dyDescent="0.2">
      <c r="A50" s="875" t="str">
        <f>'Z2'!A50</f>
        <v xml:space="preserve">KOSTO DIREKTE PËR PROJEKTE &amp; SHPENZIME KAPITALE </v>
      </c>
      <c r="B50" s="876"/>
      <c r="C50" s="876"/>
      <c r="D50" s="876"/>
      <c r="E50" s="876"/>
      <c r="F50" s="877"/>
      <c r="G50" s="74"/>
      <c r="H50" s="345" t="str">
        <f>'Z2'!H50</f>
        <v>Tarifa për njësi</v>
      </c>
      <c r="I50" s="158"/>
      <c r="J50" s="158"/>
      <c r="K50" s="158"/>
      <c r="L50" s="158"/>
      <c r="M50" s="158"/>
    </row>
    <row r="51" spans="1:15" ht="12.75" x14ac:dyDescent="0.2">
      <c r="A51" s="345" t="str">
        <f>'Z2'!A51</f>
        <v xml:space="preserve">Pagat </v>
      </c>
      <c r="B51" s="865">
        <f>'Z2'!B51</f>
        <v>600</v>
      </c>
      <c r="C51" s="866"/>
      <c r="D51" s="106"/>
      <c r="E51" s="106"/>
      <c r="F51" s="106"/>
      <c r="G51" s="74"/>
      <c r="H51" s="374" t="str">
        <f>'Z2'!H51</f>
        <v xml:space="preserve">VLERËSIM I TË ARDHURAVE NGA TARIFAT </v>
      </c>
      <c r="I51" s="104">
        <f>'(C1) Shpenzimet Viti i kaluar '!D114</f>
        <v>0</v>
      </c>
      <c r="J51" s="101">
        <f>'(C1) Shpenzimet Viti i kaluar '!H114</f>
        <v>0</v>
      </c>
      <c r="K51" s="355">
        <f>IF(I51=0,K44*(1+(SUM(K45:K49))),I51*(1+(SUM(J45:J49)))*(1+(SUM(K45:K49))))</f>
        <v>0</v>
      </c>
      <c r="L51" s="355">
        <f>IF(K51=0,L44*(1+(SUM(L45:L49))),K51*(1+(SUM(L45:L49))))</f>
        <v>0</v>
      </c>
      <c r="M51" s="355">
        <f>IF(L51=0,M44*(1+(SUM(M45:M49))),L51*(1+(SUM(M45:M49))))</f>
        <v>0</v>
      </c>
    </row>
    <row r="52" spans="1:15" ht="12.75" x14ac:dyDescent="0.2">
      <c r="A52" s="345" t="str">
        <f>'Z2'!A52</f>
        <v xml:space="preserve">Sigurimet shoqërore </v>
      </c>
      <c r="B52" s="865">
        <f>'Z2'!B52</f>
        <v>601</v>
      </c>
      <c r="C52" s="866"/>
      <c r="D52" s="106"/>
      <c r="E52" s="106"/>
      <c r="F52" s="106"/>
      <c r="G52" s="74"/>
      <c r="H52" s="74"/>
      <c r="I52" s="74"/>
      <c r="J52" s="74"/>
      <c r="K52" s="52"/>
    </row>
    <row r="53" spans="1:15" ht="12.75" x14ac:dyDescent="0.2">
      <c r="A53" s="345" t="str">
        <f>'Z2'!A53</f>
        <v xml:space="preserve">Mirëmbajtje </v>
      </c>
      <c r="B53" s="865">
        <f>'Z2'!B53</f>
        <v>602</v>
      </c>
      <c r="C53" s="866"/>
      <c r="D53" s="106"/>
      <c r="E53" s="106"/>
      <c r="F53" s="106"/>
      <c r="G53" s="153"/>
      <c r="H53" s="867" t="str">
        <f>'Z2'!H53</f>
        <v xml:space="preserve">PARASHIKIMI I TË ARDHURAVE ME DESTINACION  </v>
      </c>
      <c r="I53" s="867"/>
      <c r="J53" s="867"/>
      <c r="K53" s="867"/>
      <c r="L53" s="867"/>
      <c r="M53" s="867"/>
    </row>
    <row r="54" spans="1:15" ht="12.75" x14ac:dyDescent="0.2">
      <c r="A54" s="345" t="str">
        <f>'Z2'!A54</f>
        <v xml:space="preserve">Shpenzime të tjera korrente </v>
      </c>
      <c r="B54" s="865">
        <f>'Z2'!B54</f>
        <v>603</v>
      </c>
      <c r="C54" s="866"/>
      <c r="D54" s="106"/>
      <c r="E54" s="106"/>
      <c r="F54" s="106"/>
      <c r="G54" s="12"/>
      <c r="H54" s="867"/>
      <c r="I54" s="867"/>
      <c r="J54" s="867"/>
      <c r="K54" s="867"/>
      <c r="L54" s="867"/>
      <c r="M54" s="867"/>
    </row>
    <row r="55" spans="1:15" ht="12.75" x14ac:dyDescent="0.2">
      <c r="A55" s="345" t="str">
        <f>'Z2'!A55</f>
        <v xml:space="preserve">Transferta të brendshme </v>
      </c>
      <c r="B55" s="865">
        <f>'Z2'!B55</f>
        <v>604</v>
      </c>
      <c r="C55" s="866"/>
      <c r="D55" s="106"/>
      <c r="E55" s="106"/>
      <c r="F55" s="106"/>
      <c r="G55" s="153"/>
      <c r="H55" s="21"/>
      <c r="I55" s="878" t="str">
        <f>I43</f>
        <v>Fakti Viti i kaluar</v>
      </c>
      <c r="J55" s="878" t="str">
        <f>J43</f>
        <v>Viti aktual (buxheti)</v>
      </c>
      <c r="K55" s="871">
        <f>K43</f>
        <v>2013</v>
      </c>
      <c r="L55" s="871">
        <f>L43</f>
        <v>2014</v>
      </c>
      <c r="M55" s="871">
        <f>M43</f>
        <v>2015</v>
      </c>
    </row>
    <row r="56" spans="1:15" ht="12.75" x14ac:dyDescent="0.2">
      <c r="A56" s="345" t="str">
        <f>'Z2'!A56</f>
        <v xml:space="preserve">Transferta të jashtme </v>
      </c>
      <c r="B56" s="865">
        <f>'Z2'!B56</f>
        <v>605</v>
      </c>
      <c r="C56" s="866"/>
      <c r="D56" s="106"/>
      <c r="E56" s="106"/>
      <c r="F56" s="106"/>
      <c r="G56" s="153"/>
      <c r="H56" s="21"/>
      <c r="I56" s="879"/>
      <c r="J56" s="879"/>
      <c r="K56" s="872"/>
      <c r="L56" s="872"/>
      <c r="M56" s="872"/>
    </row>
    <row r="57" spans="1:15" ht="12.75" x14ac:dyDescent="0.2">
      <c r="A57" s="345" t="str">
        <f>'Z2'!A57</f>
        <v xml:space="preserve">Transferta të tjera </v>
      </c>
      <c r="B57" s="865">
        <f>'Z2'!B57</f>
        <v>606</v>
      </c>
      <c r="C57" s="866"/>
      <c r="D57" s="106"/>
      <c r="E57" s="106"/>
      <c r="F57" s="106"/>
      <c r="G57" s="153"/>
      <c r="H57" s="356" t="str">
        <f>'Z2'!H57</f>
        <v>Transferta të kushtëzuara</v>
      </c>
      <c r="I57" s="380"/>
      <c r="J57" s="380"/>
      <c r="K57" s="354"/>
      <c r="L57" s="354"/>
      <c r="M57" s="373"/>
    </row>
    <row r="58" spans="1:15" ht="12.75" x14ac:dyDescent="0.2">
      <c r="A58" s="345" t="str">
        <f>'Z2'!A58</f>
        <v xml:space="preserve">Shpenzime kapitale </v>
      </c>
      <c r="B58" s="865" t="str">
        <f>'Z2'!B58</f>
        <v>230 / 231</v>
      </c>
      <c r="C58" s="866"/>
      <c r="D58" s="106"/>
      <c r="E58" s="106"/>
      <c r="F58" s="106"/>
      <c r="G58" s="153"/>
      <c r="H58" s="356" t="str">
        <f>'Z2'!H58</f>
        <v>Dhurime</v>
      </c>
      <c r="I58" s="380"/>
      <c r="J58" s="380"/>
      <c r="K58" s="354"/>
      <c r="L58" s="354"/>
      <c r="M58" s="373"/>
    </row>
    <row r="59" spans="1:15" ht="12.75" x14ac:dyDescent="0.2">
      <c r="A59" s="345" t="str">
        <f>'Z2'!A59</f>
        <v>Interesa</v>
      </c>
      <c r="B59" s="869"/>
      <c r="C59" s="870"/>
      <c r="D59" s="106"/>
      <c r="E59" s="106"/>
      <c r="F59" s="106"/>
      <c r="G59" s="153"/>
      <c r="H59" s="356" t="str">
        <f>'Z2'!H59</f>
        <v>Të ardhura të mbartura</v>
      </c>
      <c r="I59" s="369"/>
      <c r="J59" s="369"/>
      <c r="K59" s="354"/>
      <c r="L59" s="354"/>
      <c r="M59" s="373"/>
    </row>
    <row r="60" spans="1:15" ht="12.75" x14ac:dyDescent="0.2">
      <c r="A60" s="345" t="str">
        <f>'Z2'!A60</f>
        <v xml:space="preserve">Të tjera </v>
      </c>
      <c r="B60" s="865"/>
      <c r="C60" s="866"/>
      <c r="D60" s="106"/>
      <c r="E60" s="106"/>
      <c r="F60" s="106"/>
      <c r="G60" s="153"/>
      <c r="H60" s="356" t="str">
        <f>'Z2'!H60</f>
        <v>Burime të tjera (përfshi gjobat)</v>
      </c>
      <c r="I60" s="369"/>
      <c r="J60" s="369"/>
      <c r="K60" s="354"/>
      <c r="L60" s="354"/>
      <c r="M60" s="373"/>
    </row>
    <row r="61" spans="1:15" ht="12.75" x14ac:dyDescent="0.2">
      <c r="A61" s="875" t="str">
        <f>'Z2'!A61</f>
        <v xml:space="preserve">SHPENZIME KORRENTE </v>
      </c>
      <c r="B61" s="876"/>
      <c r="C61" s="876"/>
      <c r="D61" s="876"/>
      <c r="E61" s="876"/>
      <c r="F61" s="877"/>
      <c r="G61" s="153"/>
      <c r="H61" s="374" t="str">
        <f>'Z2'!H61</f>
        <v xml:space="preserve">VLERËSIM I TË ARDHURAVE ME DESTINACION </v>
      </c>
      <c r="I61" s="101">
        <f>'(C1) Shpenzimet Viti i kaluar '!E114</f>
        <v>0</v>
      </c>
      <c r="J61" s="101">
        <f>'(C1) Shpenzimet Viti i kaluar '!I114</f>
        <v>0</v>
      </c>
      <c r="K61" s="355">
        <f>SUM(K57:K60)</f>
        <v>0</v>
      </c>
      <c r="L61" s="355">
        <f>SUM(L57:L60)</f>
        <v>0</v>
      </c>
      <c r="M61" s="355">
        <f>SUM(M57:M60)</f>
        <v>0</v>
      </c>
    </row>
    <row r="62" spans="1:15" ht="12.75" x14ac:dyDescent="0.2">
      <c r="A62" s="345" t="str">
        <f>'Z2'!A62</f>
        <v>Pagat</v>
      </c>
      <c r="B62" s="865">
        <f>'Z2'!B62</f>
        <v>600</v>
      </c>
      <c r="C62" s="866"/>
      <c r="D62" s="106"/>
      <c r="E62" s="106"/>
      <c r="F62" s="106"/>
      <c r="G62" s="153"/>
      <c r="H62" s="153"/>
      <c r="I62" s="153"/>
      <c r="J62" s="41"/>
      <c r="K62" s="154"/>
    </row>
    <row r="63" spans="1:15" ht="12.75" customHeight="1" x14ac:dyDescent="0.2">
      <c r="A63" s="345" t="str">
        <f>'Z2'!A63</f>
        <v xml:space="preserve">Sigurimet shoqërore </v>
      </c>
      <c r="B63" s="865">
        <f>'Z2'!B63</f>
        <v>601</v>
      </c>
      <c r="C63" s="866"/>
      <c r="D63" s="106"/>
      <c r="E63" s="106"/>
      <c r="F63" s="106"/>
      <c r="G63" s="153"/>
      <c r="H63" s="399" t="str">
        <f>'Z2'!H63</f>
        <v>PARASHIKIMI I TE ARDHURAVE</v>
      </c>
      <c r="I63" s="101">
        <f>I61+I51</f>
        <v>0</v>
      </c>
      <c r="J63" s="101">
        <f>J51+J61</f>
        <v>0</v>
      </c>
      <c r="K63" s="355">
        <f>K51+K61</f>
        <v>0</v>
      </c>
      <c r="L63" s="355">
        <f>L51+L61</f>
        <v>0</v>
      </c>
      <c r="M63" s="355">
        <f>M51+M61</f>
        <v>0</v>
      </c>
    </row>
    <row r="64" spans="1:15" ht="12.75" customHeight="1" x14ac:dyDescent="0.2">
      <c r="A64" s="345" t="str">
        <f>'Z2'!A64</f>
        <v>Mirembajtje</v>
      </c>
      <c r="B64" s="865">
        <f>'Z2'!B64</f>
        <v>602</v>
      </c>
      <c r="C64" s="866"/>
      <c r="D64" s="106"/>
      <c r="E64" s="106"/>
      <c r="F64" s="106"/>
      <c r="G64" s="153"/>
      <c r="H64" s="24"/>
      <c r="I64" s="24"/>
      <c r="J64" s="401"/>
      <c r="K64" s="401"/>
      <c r="L64" s="401"/>
      <c r="M64" s="401"/>
      <c r="N64" s="24"/>
      <c r="O64" s="24"/>
    </row>
    <row r="65" spans="1:13" ht="12.75" customHeight="1" x14ac:dyDescent="0.2">
      <c r="A65" s="345" t="str">
        <f>'Z2'!A65</f>
        <v xml:space="preserve">Shpenzime të tjera korrente </v>
      </c>
      <c r="B65" s="865">
        <f>'Z2'!B65</f>
        <v>603</v>
      </c>
      <c r="C65" s="866"/>
      <c r="D65" s="106"/>
      <c r="E65" s="106"/>
      <c r="F65" s="106"/>
      <c r="G65" s="153"/>
      <c r="H65" s="883" t="str">
        <f>'Z2'!H65</f>
        <v xml:space="preserve">SHUMA NETO E KËRKUAR </v>
      </c>
      <c r="I65" s="884"/>
      <c r="J65" s="884"/>
      <c r="K65" s="884"/>
      <c r="L65" s="884"/>
      <c r="M65" s="885"/>
    </row>
    <row r="66" spans="1:13" ht="12.75" x14ac:dyDescent="0.2">
      <c r="A66" s="345" t="str">
        <f>'Z2'!A66</f>
        <v>Transferta</v>
      </c>
      <c r="B66" s="865" t="str">
        <f>'Z2'!B66</f>
        <v>604, 605, 606</v>
      </c>
      <c r="C66" s="866"/>
      <c r="D66" s="106"/>
      <c r="E66" s="106"/>
      <c r="F66" s="106"/>
      <c r="G66" s="153"/>
      <c r="H66" s="886"/>
      <c r="I66" s="887"/>
      <c r="J66" s="887"/>
      <c r="K66" s="887"/>
      <c r="L66" s="887"/>
      <c r="M66" s="888"/>
    </row>
    <row r="67" spans="1:13" ht="12.75" x14ac:dyDescent="0.2">
      <c r="A67" s="345" t="str">
        <f>'Z2'!A67</f>
        <v>Interesa</v>
      </c>
      <c r="B67" s="865"/>
      <c r="C67" s="866"/>
      <c r="D67" s="106"/>
      <c r="E67" s="106"/>
      <c r="F67" s="106"/>
      <c r="G67" s="153"/>
      <c r="H67" s="377"/>
      <c r="I67" s="889" t="str">
        <f>I55</f>
        <v>Fakti Viti i kaluar</v>
      </c>
      <c r="J67" s="889" t="str">
        <f>J55</f>
        <v>Viti aktual (buxheti)</v>
      </c>
      <c r="K67" s="882">
        <f>K55</f>
        <v>2013</v>
      </c>
      <c r="L67" s="882">
        <f>L55</f>
        <v>2014</v>
      </c>
      <c r="M67" s="882">
        <f>M55</f>
        <v>2015</v>
      </c>
    </row>
    <row r="68" spans="1:13" ht="12.75" x14ac:dyDescent="0.2">
      <c r="A68" s="345" t="str">
        <f>'Z2'!A68</f>
        <v xml:space="preserve">Të tjera </v>
      </c>
      <c r="B68" s="891" t="str">
        <f>IF(OR(D68&lt;0,E68&lt;0,F68&lt;0),"STOP","OK!")</f>
        <v>OK!</v>
      </c>
      <c r="C68" s="892"/>
      <c r="D68" s="368">
        <f>D48-SUM(D62:D67)-SUM(D51:D60)</f>
        <v>0</v>
      </c>
      <c r="E68" s="368">
        <f>E48-SUM(E62:E67)-SUM(E51:E60)</f>
        <v>0</v>
      </c>
      <c r="F68" s="368">
        <f>F48-SUM(F62:F67)-SUM(F51:F60)</f>
        <v>0</v>
      </c>
      <c r="G68" s="153"/>
      <c r="H68" s="377"/>
      <c r="I68" s="878"/>
      <c r="J68" s="878"/>
      <c r="K68" s="871"/>
      <c r="L68" s="871"/>
      <c r="M68" s="871"/>
    </row>
    <row r="69" spans="1:13" ht="12.75" x14ac:dyDescent="0.2">
      <c r="A69" s="374" t="str">
        <f>'Z2'!A69</f>
        <v>SHPENZIME TË PARASHIKUARA</v>
      </c>
      <c r="B69" s="101">
        <f>B48</f>
        <v>0</v>
      </c>
      <c r="C69" s="101">
        <f>C48</f>
        <v>0</v>
      </c>
      <c r="D69" s="355">
        <f>SUM(D51:D60)+SUM(D62:D68)</f>
        <v>0</v>
      </c>
      <c r="E69" s="355">
        <f>SUM(E51:E60)+SUM(E62:E68)</f>
        <v>0</v>
      </c>
      <c r="F69" s="355">
        <f>SUM(F51:F60)+SUM(F62:F68)</f>
        <v>0</v>
      </c>
      <c r="G69" s="153"/>
      <c r="H69" s="45" t="str">
        <f>'Z2'!H69</f>
        <v>SHUMA NETO E KËRKUAR</v>
      </c>
      <c r="I69" s="46">
        <f>B48-I51-I61</f>
        <v>0</v>
      </c>
      <c r="J69" s="46">
        <f>C48-J51-J61</f>
        <v>0</v>
      </c>
      <c r="K69" s="46">
        <f>D48-K51-K61</f>
        <v>0</v>
      </c>
      <c r="L69" s="46">
        <f>E48-L51-L61</f>
        <v>0</v>
      </c>
      <c r="M69" s="46">
        <f>F48-M51-M61</f>
        <v>0</v>
      </c>
    </row>
    <row r="70" spans="1:13" s="12" customFormat="1" ht="12.75" customHeight="1" x14ac:dyDescent="0.2">
      <c r="G70" s="153"/>
      <c r="H70" s="153"/>
    </row>
    <row r="71" spans="1:13" ht="12.75" customHeight="1" x14ac:dyDescent="0.2">
      <c r="A71" s="400" t="str">
        <f>'Z2'!A71</f>
        <v>Shpjegimi</v>
      </c>
      <c r="B71" s="856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8"/>
    </row>
    <row r="72" spans="1:13" ht="12.75" customHeight="1" x14ac:dyDescent="0.2">
      <c r="B72" s="859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1"/>
    </row>
    <row r="73" spans="1:13" ht="12.75" customHeight="1" x14ac:dyDescent="0.2">
      <c r="G73" s="372"/>
    </row>
    <row r="74" spans="1:13" s="9" customFormat="1" ht="21" customHeight="1" x14ac:dyDescent="0.3">
      <c r="A74" s="367" t="str">
        <f>A$2</f>
        <v>Funksioni 22</v>
      </c>
      <c r="B74" s="890" t="str">
        <f>B$2</f>
        <v>Shërbimi borxhi afatgjatë</v>
      </c>
      <c r="C74" s="890"/>
      <c r="D74" s="890"/>
      <c r="E74" s="890"/>
      <c r="F74" s="868" t="str">
        <f>A$6</f>
        <v>Aktiviteti / Projekti  22b</v>
      </c>
      <c r="G74" s="868"/>
      <c r="H74" s="868"/>
      <c r="I74" s="868">
        <f>B$6</f>
        <v>0</v>
      </c>
      <c r="J74" s="868"/>
      <c r="K74" s="868"/>
      <c r="L74" s="868"/>
      <c r="M74" s="868"/>
    </row>
    <row r="75" spans="1:13" ht="12.75" x14ac:dyDescent="0.2"/>
    <row r="76" spans="1:13" ht="21" x14ac:dyDescent="0.2">
      <c r="A76" s="822" t="str">
        <f>A42</f>
        <v>PARASHIKIMI I SHPENZIMEVE</v>
      </c>
      <c r="B76" s="873"/>
      <c r="C76" s="873"/>
      <c r="D76" s="873"/>
      <c r="E76" s="873"/>
      <c r="F76" s="874"/>
      <c r="G76" s="371"/>
      <c r="H76" s="822" t="str">
        <f>H42</f>
        <v xml:space="preserve">PARASHIKIMI I TË ARDHURAVE NGA TARIFAT </v>
      </c>
      <c r="I76" s="873"/>
      <c r="J76" s="873"/>
      <c r="K76" s="873"/>
      <c r="L76" s="873"/>
      <c r="M76" s="874"/>
    </row>
    <row r="77" spans="1:13" ht="25.5" x14ac:dyDescent="0.2">
      <c r="A77" s="346"/>
      <c r="B77" s="363" t="str">
        <f>I10</f>
        <v>Fakti Viti i kaluar</v>
      </c>
      <c r="C77" s="363" t="str">
        <f>J10</f>
        <v>Viti aktual (buxheti)</v>
      </c>
      <c r="D77" s="364">
        <f>K$10</f>
        <v>2013</v>
      </c>
      <c r="E77" s="364">
        <f>L$10</f>
        <v>2014</v>
      </c>
      <c r="F77" s="364">
        <f>M$10</f>
        <v>2015</v>
      </c>
      <c r="G77" s="371"/>
      <c r="H77" s="50"/>
      <c r="I77" s="363" t="str">
        <f>B77</f>
        <v>Fakti Viti i kaluar</v>
      </c>
      <c r="J77" s="363" t="str">
        <f>C77</f>
        <v>Viti aktual (buxheti)</v>
      </c>
      <c r="K77" s="364">
        <f>D77</f>
        <v>2013</v>
      </c>
      <c r="L77" s="364">
        <f>E77</f>
        <v>2014</v>
      </c>
      <c r="M77" s="364">
        <f>F77</f>
        <v>2015</v>
      </c>
    </row>
    <row r="78" spans="1:13" ht="12.75" x14ac:dyDescent="0.2">
      <c r="A78" s="345" t="str">
        <f>A44</f>
        <v>Shpenzime për aktivitet, viti i parë</v>
      </c>
      <c r="B78" s="152" t="str">
        <f>IF(AND(B82&lt;&gt;0,SUM(C78:F78)&lt;&gt;0),"STOP!","OK!")</f>
        <v>OK!</v>
      </c>
      <c r="C78" s="602"/>
      <c r="D78" s="602"/>
      <c r="E78" s="602"/>
      <c r="F78" s="602"/>
      <c r="G78" s="371"/>
      <c r="H78" s="345" t="str">
        <f t="shared" ref="H78:H85" si="0">H44</f>
        <v>Vlera bazë e tarifës së re</v>
      </c>
      <c r="I78" s="152" t="str">
        <f>IF(AND(I85&lt;&gt;0,SUM(J78:M78)&lt;&gt;0),"STOP!","OK!")</f>
        <v>OK!</v>
      </c>
      <c r="J78" s="602"/>
      <c r="K78" s="602"/>
      <c r="L78" s="602"/>
      <c r="M78" s="602"/>
    </row>
    <row r="79" spans="1:13" ht="12.75" x14ac:dyDescent="0.2">
      <c r="A79" s="345" t="str">
        <f>A45</f>
        <v>Inflacioni</v>
      </c>
      <c r="B79" s="51"/>
      <c r="C79" s="343"/>
      <c r="D79" s="156"/>
      <c r="E79" s="156"/>
      <c r="F79" s="156"/>
      <c r="G79" s="371"/>
      <c r="H79" s="345" t="str">
        <f t="shared" si="0"/>
        <v>Rritja e volumit të aktivitetit në %</v>
      </c>
      <c r="I79" s="369"/>
      <c r="J79" s="157"/>
      <c r="K79" s="157"/>
      <c r="L79" s="157"/>
      <c r="M79" s="157"/>
    </row>
    <row r="80" spans="1:13" ht="12.75" x14ac:dyDescent="0.2">
      <c r="A80" s="345" t="str">
        <f>A46</f>
        <v>Ndryshime strukturore të parashikuara</v>
      </c>
      <c r="B80" s="51"/>
      <c r="C80" s="344"/>
      <c r="D80" s="155"/>
      <c r="E80" s="155"/>
      <c r="F80" s="155"/>
      <c r="G80" s="371"/>
      <c r="H80" s="345" t="str">
        <f t="shared" si="0"/>
        <v>Përdorimi i përmirësuar i potencialit në %</v>
      </c>
      <c r="I80" s="369"/>
      <c r="J80" s="157"/>
      <c r="K80" s="157"/>
      <c r="L80" s="157"/>
      <c r="M80" s="157"/>
    </row>
    <row r="81" spans="1:13" ht="12.75" x14ac:dyDescent="0.2">
      <c r="A81" s="345" t="str">
        <f>A47</f>
        <v xml:space="preserve">Rritje efiçence e pritshme </v>
      </c>
      <c r="B81" s="51"/>
      <c r="C81" s="343"/>
      <c r="D81" s="156"/>
      <c r="E81" s="156"/>
      <c r="F81" s="156"/>
      <c r="G81" s="371"/>
      <c r="H81" s="345" t="str">
        <f t="shared" si="0"/>
        <v>Impakti i vlerësuar i ndryshimeve ligjore në %</v>
      </c>
      <c r="I81" s="369"/>
      <c r="J81" s="157"/>
      <c r="K81" s="157"/>
      <c r="L81" s="157"/>
      <c r="M81" s="157"/>
    </row>
    <row r="82" spans="1:13" ht="12.75" x14ac:dyDescent="0.2">
      <c r="A82" s="383" t="str">
        <f>A48</f>
        <v>SHPENZIME TË PARASHIKUARA</v>
      </c>
      <c r="B82" s="101">
        <f>'(C1) Shpenzimet Viti i kaluar '!C115</f>
        <v>0</v>
      </c>
      <c r="C82" s="101">
        <f>'(C1) Shpenzimet Viti i kaluar '!G115</f>
        <v>0</v>
      </c>
      <c r="D82" s="355">
        <f>IF(B82=0,D78*(1+(SUM(D79:D81))),B82*(1+(SUM(C79:C81)))*(1+(SUM(D79:D81))))</f>
        <v>0</v>
      </c>
      <c r="E82" s="355">
        <f>IF(D82=0,E78*(1+(SUM(E79:E81))),D82*(1+(SUM(E79:E81))))</f>
        <v>0</v>
      </c>
      <c r="F82" s="355">
        <f>IF(E82=0,F78*(1+(SUM(F79:F81))),E82*(1+(SUM(F79:F81))))</f>
        <v>0</v>
      </c>
      <c r="G82" s="371"/>
      <c r="H82" s="345" t="str">
        <f t="shared" si="0"/>
        <v>Impakti i vlerësuar i faktorëve të tjerë influencues në  %</v>
      </c>
      <c r="I82" s="369"/>
      <c r="J82" s="157"/>
      <c r="K82" s="157"/>
      <c r="L82" s="157"/>
      <c r="M82" s="157"/>
    </row>
    <row r="83" spans="1:13" ht="12.75" x14ac:dyDescent="0.2">
      <c r="A83" s="347"/>
      <c r="B83" s="348"/>
      <c r="C83" s="348"/>
      <c r="D83" s="24"/>
      <c r="E83" s="24"/>
      <c r="F83" s="376"/>
      <c r="G83" s="24"/>
      <c r="H83" s="345" t="str">
        <f t="shared" si="0"/>
        <v>Rritja e tarifës për njësi %</v>
      </c>
      <c r="I83" s="369"/>
      <c r="J83" s="370">
        <f>IF(I84=0,0,(J84-I84)/I84)</f>
        <v>0</v>
      </c>
      <c r="K83" s="370">
        <f>IF(J84=0,0,(K84-J84)/J84)</f>
        <v>0</v>
      </c>
      <c r="L83" s="370">
        <f>IF(K84=0,0,(L84-K84)/K84)</f>
        <v>0</v>
      </c>
      <c r="M83" s="375">
        <f>IF(L84=0,0,(M84-L84)/L84)</f>
        <v>0</v>
      </c>
    </row>
    <row r="84" spans="1:13" ht="12.75" x14ac:dyDescent="0.2">
      <c r="A84" s="875" t="str">
        <f t="shared" ref="A84:A103" si="1">A50</f>
        <v xml:space="preserve">KOSTO DIREKTE PËR PROJEKTE &amp; SHPENZIME KAPITALE </v>
      </c>
      <c r="B84" s="876"/>
      <c r="C84" s="876"/>
      <c r="D84" s="876"/>
      <c r="E84" s="876"/>
      <c r="F84" s="877"/>
      <c r="G84" s="74"/>
      <c r="H84" s="345" t="str">
        <f t="shared" si="0"/>
        <v>Tarifa për njësi</v>
      </c>
      <c r="I84" s="158"/>
      <c r="J84" s="158"/>
      <c r="K84" s="158"/>
      <c r="L84" s="158"/>
      <c r="M84" s="158"/>
    </row>
    <row r="85" spans="1:13" ht="12.75" x14ac:dyDescent="0.2">
      <c r="A85" s="345" t="str">
        <f t="shared" si="1"/>
        <v xml:space="preserve">Pagat </v>
      </c>
      <c r="B85" s="865">
        <f>B51</f>
        <v>600</v>
      </c>
      <c r="C85" s="866"/>
      <c r="D85" s="106"/>
      <c r="E85" s="106"/>
      <c r="F85" s="106"/>
      <c r="G85" s="74"/>
      <c r="H85" s="383" t="str">
        <f t="shared" si="0"/>
        <v xml:space="preserve">VLERËSIM I TË ARDHURAVE NGA TARIFAT </v>
      </c>
      <c r="I85" s="104">
        <f>'(C1) Shpenzimet Viti i kaluar '!D115</f>
        <v>0</v>
      </c>
      <c r="J85" s="101">
        <f>'(C1) Shpenzimet Viti i kaluar '!H115</f>
        <v>0</v>
      </c>
      <c r="K85" s="355">
        <f>IF(I85=0,K78*(1+(SUM(K79:K83))),I85*(1+(SUM(J79:J83)))*(1+(SUM(K79:K83))))</f>
        <v>0</v>
      </c>
      <c r="L85" s="355">
        <f>IF(K85=0,L78*(1+(SUM(L79:L83))),K85*(1+(SUM(L79:L83))))</f>
        <v>0</v>
      </c>
      <c r="M85" s="355">
        <f>IF(L85=0,M78*(1+(SUM(M79:M83))),L85*(1+(SUM(M79:M83))))</f>
        <v>0</v>
      </c>
    </row>
    <row r="86" spans="1:13" ht="12.75" x14ac:dyDescent="0.2">
      <c r="A86" s="345" t="str">
        <f t="shared" si="1"/>
        <v xml:space="preserve">Sigurimet shoqërore </v>
      </c>
      <c r="B86" s="865">
        <f t="shared" ref="B86:B92" si="2">B52</f>
        <v>601</v>
      </c>
      <c r="C86" s="866"/>
      <c r="D86" s="106"/>
      <c r="E86" s="106"/>
      <c r="F86" s="106"/>
      <c r="G86" s="74"/>
      <c r="H86" s="74"/>
      <c r="I86" s="74"/>
      <c r="J86" s="74"/>
      <c r="K86" s="52"/>
    </row>
    <row r="87" spans="1:13" ht="12.75" x14ac:dyDescent="0.2">
      <c r="A87" s="345" t="str">
        <f t="shared" si="1"/>
        <v xml:space="preserve">Mirëmbajtje </v>
      </c>
      <c r="B87" s="865">
        <f t="shared" si="2"/>
        <v>602</v>
      </c>
      <c r="C87" s="866"/>
      <c r="D87" s="106"/>
      <c r="E87" s="106"/>
      <c r="F87" s="106"/>
      <c r="G87" s="153"/>
      <c r="H87" s="867" t="str">
        <f>H53</f>
        <v xml:space="preserve">PARASHIKIMI I TË ARDHURAVE ME DESTINACION  </v>
      </c>
      <c r="I87" s="867"/>
      <c r="J87" s="867"/>
      <c r="K87" s="867"/>
      <c r="L87" s="867"/>
      <c r="M87" s="867"/>
    </row>
    <row r="88" spans="1:13" ht="12.75" x14ac:dyDescent="0.2">
      <c r="A88" s="345" t="str">
        <f t="shared" si="1"/>
        <v xml:space="preserve">Shpenzime të tjera korrente </v>
      </c>
      <c r="B88" s="865">
        <f t="shared" si="2"/>
        <v>603</v>
      </c>
      <c r="C88" s="866"/>
      <c r="D88" s="106"/>
      <c r="E88" s="106"/>
      <c r="F88" s="106"/>
      <c r="G88" s="12"/>
      <c r="H88" s="867"/>
      <c r="I88" s="867"/>
      <c r="J88" s="867"/>
      <c r="K88" s="867"/>
      <c r="L88" s="867"/>
      <c r="M88" s="867"/>
    </row>
    <row r="89" spans="1:13" ht="12.75" x14ac:dyDescent="0.2">
      <c r="A89" s="345" t="str">
        <f t="shared" si="1"/>
        <v xml:space="preserve">Transferta të brendshme </v>
      </c>
      <c r="B89" s="865">
        <f t="shared" si="2"/>
        <v>604</v>
      </c>
      <c r="C89" s="866"/>
      <c r="D89" s="106"/>
      <c r="E89" s="106"/>
      <c r="F89" s="106"/>
      <c r="G89" s="153"/>
      <c r="H89" s="21"/>
      <c r="I89" s="878" t="str">
        <f>I77</f>
        <v>Fakti Viti i kaluar</v>
      </c>
      <c r="J89" s="878" t="str">
        <f>J77</f>
        <v>Viti aktual (buxheti)</v>
      </c>
      <c r="K89" s="871">
        <f>K77</f>
        <v>2013</v>
      </c>
      <c r="L89" s="871">
        <f>L77</f>
        <v>2014</v>
      </c>
      <c r="M89" s="871">
        <f>M77</f>
        <v>2015</v>
      </c>
    </row>
    <row r="90" spans="1:13" ht="12.75" x14ac:dyDescent="0.2">
      <c r="A90" s="345" t="str">
        <f t="shared" si="1"/>
        <v xml:space="preserve">Transferta të jashtme </v>
      </c>
      <c r="B90" s="865">
        <f t="shared" si="2"/>
        <v>605</v>
      </c>
      <c r="C90" s="866"/>
      <c r="D90" s="106"/>
      <c r="E90" s="106"/>
      <c r="F90" s="106"/>
      <c r="G90" s="153"/>
      <c r="H90" s="21"/>
      <c r="I90" s="879"/>
      <c r="J90" s="879"/>
      <c r="K90" s="872"/>
      <c r="L90" s="872"/>
      <c r="M90" s="872"/>
    </row>
    <row r="91" spans="1:13" ht="12.75" x14ac:dyDescent="0.2">
      <c r="A91" s="345" t="str">
        <f t="shared" si="1"/>
        <v xml:space="preserve">Transferta të tjera </v>
      </c>
      <c r="B91" s="865">
        <f t="shared" si="2"/>
        <v>606</v>
      </c>
      <c r="C91" s="866"/>
      <c r="D91" s="106"/>
      <c r="E91" s="106"/>
      <c r="F91" s="106"/>
      <c r="G91" s="153"/>
      <c r="H91" s="356" t="str">
        <f>H57</f>
        <v>Transferta të kushtëzuara</v>
      </c>
      <c r="I91" s="380"/>
      <c r="J91" s="380"/>
      <c r="K91" s="354"/>
      <c r="L91" s="354"/>
      <c r="M91" s="373"/>
    </row>
    <row r="92" spans="1:13" ht="12.75" x14ac:dyDescent="0.2">
      <c r="A92" s="345" t="str">
        <f t="shared" si="1"/>
        <v xml:space="preserve">Shpenzime kapitale </v>
      </c>
      <c r="B92" s="865" t="str">
        <f t="shared" si="2"/>
        <v>230 / 231</v>
      </c>
      <c r="C92" s="866"/>
      <c r="D92" s="106"/>
      <c r="E92" s="106"/>
      <c r="F92" s="106"/>
      <c r="G92" s="153"/>
      <c r="H92" s="356" t="str">
        <f>H58</f>
        <v>Dhurime</v>
      </c>
      <c r="I92" s="380"/>
      <c r="J92" s="380"/>
      <c r="K92" s="354"/>
      <c r="L92" s="354"/>
      <c r="M92" s="373"/>
    </row>
    <row r="93" spans="1:13" ht="12.75" x14ac:dyDescent="0.2">
      <c r="A93" s="345" t="str">
        <f t="shared" si="1"/>
        <v>Interesa</v>
      </c>
      <c r="B93" s="865"/>
      <c r="C93" s="866"/>
      <c r="D93" s="106"/>
      <c r="E93" s="106"/>
      <c r="F93" s="106"/>
      <c r="G93" s="153"/>
      <c r="H93" s="356" t="str">
        <f>H59</f>
        <v>Të ardhura të mbartura</v>
      </c>
      <c r="I93" s="369"/>
      <c r="J93" s="369"/>
      <c r="K93" s="354"/>
      <c r="L93" s="354"/>
      <c r="M93" s="373"/>
    </row>
    <row r="94" spans="1:13" ht="12.75" x14ac:dyDescent="0.2">
      <c r="A94" s="345" t="str">
        <f t="shared" si="1"/>
        <v xml:space="preserve">Të tjera </v>
      </c>
      <c r="B94" s="865"/>
      <c r="C94" s="866"/>
      <c r="D94" s="106"/>
      <c r="E94" s="106"/>
      <c r="F94" s="106"/>
      <c r="G94" s="153"/>
      <c r="H94" s="356" t="str">
        <f>H60</f>
        <v>Burime të tjera (përfshi gjobat)</v>
      </c>
      <c r="I94" s="369"/>
      <c r="J94" s="369"/>
      <c r="K94" s="354"/>
      <c r="L94" s="354"/>
      <c r="M94" s="373"/>
    </row>
    <row r="95" spans="1:13" ht="12.75" x14ac:dyDescent="0.2">
      <c r="A95" s="875" t="str">
        <f t="shared" si="1"/>
        <v xml:space="preserve">SHPENZIME KORRENTE </v>
      </c>
      <c r="B95" s="876"/>
      <c r="C95" s="876"/>
      <c r="D95" s="876"/>
      <c r="E95" s="876"/>
      <c r="F95" s="877"/>
      <c r="G95" s="153"/>
      <c r="H95" s="384" t="str">
        <f>H61</f>
        <v xml:space="preserve">VLERËSIM I TË ARDHURAVE ME DESTINACION </v>
      </c>
      <c r="I95" s="101">
        <f>'(C1) Shpenzimet Viti i kaluar '!E115</f>
        <v>0</v>
      </c>
      <c r="J95" s="101">
        <f>'(C1) Shpenzimet Viti i kaluar '!I115</f>
        <v>0</v>
      </c>
      <c r="K95" s="355">
        <f>SUM(K91:K94)</f>
        <v>0</v>
      </c>
      <c r="L95" s="355">
        <f>SUM(L91:L94)</f>
        <v>0</v>
      </c>
      <c r="M95" s="355">
        <f>SUM(M91:M94)</f>
        <v>0</v>
      </c>
    </row>
    <row r="96" spans="1:13" ht="12.75" x14ac:dyDescent="0.2">
      <c r="A96" s="345" t="str">
        <f t="shared" si="1"/>
        <v>Pagat</v>
      </c>
      <c r="B96" s="865">
        <f>B62</f>
        <v>600</v>
      </c>
      <c r="C96" s="866"/>
      <c r="D96" s="106"/>
      <c r="E96" s="106"/>
      <c r="F96" s="106"/>
      <c r="G96" s="153"/>
      <c r="H96" s="153"/>
      <c r="I96" s="153"/>
      <c r="J96" s="41"/>
      <c r="K96" s="154"/>
    </row>
    <row r="97" spans="1:13" ht="12.75" x14ac:dyDescent="0.2">
      <c r="A97" s="345" t="str">
        <f t="shared" si="1"/>
        <v xml:space="preserve">Sigurimet shoqërore </v>
      </c>
      <c r="B97" s="865">
        <f>B63</f>
        <v>601</v>
      </c>
      <c r="C97" s="866"/>
      <c r="D97" s="106"/>
      <c r="E97" s="106"/>
      <c r="F97" s="106"/>
      <c r="G97" s="153"/>
      <c r="H97" s="384" t="str">
        <f>H63</f>
        <v>PARASHIKIMI I TE ARDHURAVE</v>
      </c>
      <c r="I97" s="101">
        <f>I85+I95</f>
        <v>0</v>
      </c>
      <c r="J97" s="101">
        <f>J85+J95</f>
        <v>0</v>
      </c>
      <c r="K97" s="355">
        <f>K85+K95</f>
        <v>0</v>
      </c>
      <c r="L97" s="355">
        <f>L85+L95</f>
        <v>0</v>
      </c>
      <c r="M97" s="355">
        <f>M85+M95</f>
        <v>0</v>
      </c>
    </row>
    <row r="98" spans="1:13" ht="12.75" x14ac:dyDescent="0.2">
      <c r="A98" s="345" t="str">
        <f t="shared" si="1"/>
        <v>Mirembajtje</v>
      </c>
      <c r="B98" s="865">
        <f>B64</f>
        <v>602</v>
      </c>
      <c r="C98" s="866"/>
      <c r="D98" s="106"/>
      <c r="E98" s="106"/>
      <c r="F98" s="106"/>
      <c r="G98" s="153"/>
      <c r="H98" s="153"/>
      <c r="I98" s="153"/>
      <c r="J98" s="41"/>
      <c r="K98" s="154"/>
    </row>
    <row r="99" spans="1:13" ht="12.75" x14ac:dyDescent="0.2">
      <c r="A99" s="345" t="str">
        <f t="shared" si="1"/>
        <v xml:space="preserve">Shpenzime të tjera korrente </v>
      </c>
      <c r="B99" s="865">
        <f>B65</f>
        <v>603</v>
      </c>
      <c r="C99" s="866"/>
      <c r="D99" s="106"/>
      <c r="E99" s="106"/>
      <c r="F99" s="106"/>
      <c r="G99" s="153"/>
      <c r="H99" s="883" t="str">
        <f>H65</f>
        <v xml:space="preserve">SHUMA NETO E KËRKUAR </v>
      </c>
      <c r="I99" s="884"/>
      <c r="J99" s="884"/>
      <c r="K99" s="884"/>
      <c r="L99" s="884"/>
      <c r="M99" s="885"/>
    </row>
    <row r="100" spans="1:13" ht="12.75" x14ac:dyDescent="0.2">
      <c r="A100" s="345" t="str">
        <f t="shared" si="1"/>
        <v>Transferta</v>
      </c>
      <c r="B100" s="865" t="str">
        <f>B66</f>
        <v>604, 605, 606</v>
      </c>
      <c r="C100" s="866"/>
      <c r="D100" s="106"/>
      <c r="E100" s="106"/>
      <c r="F100" s="106"/>
      <c r="G100" s="153"/>
      <c r="H100" s="886"/>
      <c r="I100" s="887"/>
      <c r="J100" s="887"/>
      <c r="K100" s="887"/>
      <c r="L100" s="887"/>
      <c r="M100" s="888"/>
    </row>
    <row r="101" spans="1:13" ht="12.75" x14ac:dyDescent="0.2">
      <c r="A101" s="345" t="str">
        <f t="shared" si="1"/>
        <v>Interesa</v>
      </c>
      <c r="B101" s="865"/>
      <c r="C101" s="866"/>
      <c r="D101" s="106"/>
      <c r="E101" s="106"/>
      <c r="F101" s="106"/>
      <c r="G101" s="153"/>
      <c r="H101" s="377"/>
      <c r="I101" s="889" t="str">
        <f>I89</f>
        <v>Fakti Viti i kaluar</v>
      </c>
      <c r="J101" s="889" t="str">
        <f>J89</f>
        <v>Viti aktual (buxheti)</v>
      </c>
      <c r="K101" s="882">
        <f>K89</f>
        <v>2013</v>
      </c>
      <c r="L101" s="882">
        <f>L89</f>
        <v>2014</v>
      </c>
      <c r="M101" s="882">
        <f>M89</f>
        <v>2015</v>
      </c>
    </row>
    <row r="102" spans="1:13" ht="12.75" customHeight="1" x14ac:dyDescent="0.2">
      <c r="A102" s="345" t="str">
        <f t="shared" si="1"/>
        <v xml:space="preserve">Të tjera </v>
      </c>
      <c r="B102" s="891" t="str">
        <f>IF(OR(D102&lt;0,E102&lt;0,F102&lt;0),"STOP","OK!")</f>
        <v>OK!</v>
      </c>
      <c r="C102" s="892"/>
      <c r="D102" s="368">
        <f>D82-SUM(D96:D101)-SUM(D85:D94)</f>
        <v>0</v>
      </c>
      <c r="E102" s="368">
        <f>E82-SUM(E96:E101)-SUM(E85:E94)</f>
        <v>0</v>
      </c>
      <c r="F102" s="368">
        <f>F82-SUM(F96:F101)-SUM(F85:F94)</f>
        <v>0</v>
      </c>
      <c r="G102" s="153"/>
      <c r="H102" s="377"/>
      <c r="I102" s="878"/>
      <c r="J102" s="878"/>
      <c r="K102" s="871"/>
      <c r="L102" s="871"/>
      <c r="M102" s="871"/>
    </row>
    <row r="103" spans="1:13" ht="12.75" customHeight="1" x14ac:dyDescent="0.2">
      <c r="A103" s="383" t="str">
        <f t="shared" si="1"/>
        <v>SHPENZIME TË PARASHIKUARA</v>
      </c>
      <c r="B103" s="101">
        <f>B82</f>
        <v>0</v>
      </c>
      <c r="C103" s="101">
        <f>C82</f>
        <v>0</v>
      </c>
      <c r="D103" s="355">
        <f>SUM(D85:D94)+SUM(D96:D102)</f>
        <v>0</v>
      </c>
      <c r="E103" s="355">
        <f>SUM(E85:E94)+SUM(E96:E102)</f>
        <v>0</v>
      </c>
      <c r="F103" s="355">
        <f>SUM(F85:F94)+SUM(F96:F102)</f>
        <v>0</v>
      </c>
      <c r="G103" s="153"/>
      <c r="H103" s="45" t="str">
        <f>H69</f>
        <v>SHUMA NETO E KËRKUAR</v>
      </c>
      <c r="I103" s="46">
        <f>B82-I85-I95</f>
        <v>0</v>
      </c>
      <c r="J103" s="46">
        <f>C82-J85-J95</f>
        <v>0</v>
      </c>
      <c r="K103" s="46">
        <f>D82-K85-K95</f>
        <v>0</v>
      </c>
      <c r="L103" s="46">
        <f>E82-L85-L95</f>
        <v>0</v>
      </c>
      <c r="M103" s="46">
        <f>F82-M85-M95</f>
        <v>0</v>
      </c>
    </row>
    <row r="104" spans="1:13" ht="12.75" x14ac:dyDescent="0.2">
      <c r="G104" s="153"/>
    </row>
    <row r="105" spans="1:13" ht="12.75" x14ac:dyDescent="0.2">
      <c r="A105" s="400" t="str">
        <f>A71</f>
        <v>Shpjegimi</v>
      </c>
      <c r="B105" s="856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8"/>
    </row>
    <row r="106" spans="1:13" ht="12.75" x14ac:dyDescent="0.2"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1"/>
    </row>
    <row r="107" spans="1:13" ht="12.75" x14ac:dyDescent="0.2"/>
    <row r="108" spans="1:13" s="9" customFormat="1" ht="21" customHeight="1" x14ac:dyDescent="0.3">
      <c r="A108" s="367" t="str">
        <f>A$2</f>
        <v>Funksioni 22</v>
      </c>
      <c r="B108" s="890" t="str">
        <f>B$2</f>
        <v>Shërbimi borxhi afatgjatë</v>
      </c>
      <c r="C108" s="890"/>
      <c r="D108" s="890"/>
      <c r="E108" s="890"/>
      <c r="F108" s="868" t="str">
        <f>A$7</f>
        <v>Aktiviteti / Projekti  22c</v>
      </c>
      <c r="G108" s="868"/>
      <c r="H108" s="868"/>
      <c r="I108" s="868">
        <f>B$7</f>
        <v>0</v>
      </c>
      <c r="J108" s="868"/>
      <c r="K108" s="868"/>
      <c r="L108" s="868"/>
      <c r="M108" s="868"/>
    </row>
    <row r="109" spans="1:13" ht="12.75" x14ac:dyDescent="0.2"/>
    <row r="110" spans="1:13" ht="21" customHeight="1" x14ac:dyDescent="0.2">
      <c r="A110" s="822" t="str">
        <f>A76</f>
        <v>PARASHIKIMI I SHPENZIMEVE</v>
      </c>
      <c r="B110" s="873"/>
      <c r="C110" s="873"/>
      <c r="D110" s="873"/>
      <c r="E110" s="873"/>
      <c r="F110" s="874"/>
      <c r="G110" s="371"/>
      <c r="H110" s="822" t="str">
        <f>H76</f>
        <v xml:space="preserve">PARASHIKIMI I TË ARDHURAVE NGA TARIFAT </v>
      </c>
      <c r="I110" s="873"/>
      <c r="J110" s="873"/>
      <c r="K110" s="873"/>
      <c r="L110" s="873"/>
      <c r="M110" s="874"/>
    </row>
    <row r="111" spans="1:13" ht="25.5" x14ac:dyDescent="0.2">
      <c r="A111" s="346"/>
      <c r="B111" s="363" t="str">
        <f>I43</f>
        <v>Fakti Viti i kaluar</v>
      </c>
      <c r="C111" s="363" t="str">
        <f>J43</f>
        <v>Viti aktual (buxheti)</v>
      </c>
      <c r="D111" s="364">
        <f>K$10</f>
        <v>2013</v>
      </c>
      <c r="E111" s="364">
        <f>L$10</f>
        <v>2014</v>
      </c>
      <c r="F111" s="364">
        <f>M$10</f>
        <v>2015</v>
      </c>
      <c r="G111" s="371"/>
      <c r="H111" s="50"/>
      <c r="I111" s="363" t="str">
        <f>B111</f>
        <v>Fakti Viti i kaluar</v>
      </c>
      <c r="J111" s="363" t="str">
        <f>C111</f>
        <v>Viti aktual (buxheti)</v>
      </c>
      <c r="K111" s="364">
        <f>D111</f>
        <v>2013</v>
      </c>
      <c r="L111" s="364">
        <f>E111</f>
        <v>2014</v>
      </c>
      <c r="M111" s="364">
        <f>F111</f>
        <v>2015</v>
      </c>
    </row>
    <row r="112" spans="1:13" ht="12.75" x14ac:dyDescent="0.2">
      <c r="A112" s="345" t="str">
        <f>A78</f>
        <v>Shpenzime për aktivitet, viti i parë</v>
      </c>
      <c r="B112" s="152" t="str">
        <f>IF(AND(B116&lt;&gt;0,SUM(C112:F112)&lt;&gt;0),"STOP!","OK!")</f>
        <v>OK!</v>
      </c>
      <c r="C112" s="602"/>
      <c r="D112" s="602"/>
      <c r="E112" s="602"/>
      <c r="F112" s="602"/>
      <c r="G112" s="371"/>
      <c r="H112" s="345" t="str">
        <f>H78</f>
        <v>Vlera bazë e tarifës së re</v>
      </c>
      <c r="I112" s="152" t="str">
        <f>IF(AND(I119&lt;&gt;0,SUM(J112:M112)&lt;&gt;0),"STOP!","OK!")</f>
        <v>OK!</v>
      </c>
      <c r="J112" s="602"/>
      <c r="K112" s="602"/>
      <c r="L112" s="602"/>
      <c r="M112" s="602"/>
    </row>
    <row r="113" spans="1:13" ht="12.75" x14ac:dyDescent="0.2">
      <c r="A113" s="345" t="str">
        <f>A79</f>
        <v>Inflacioni</v>
      </c>
      <c r="B113" s="51"/>
      <c r="C113" s="343"/>
      <c r="D113" s="156"/>
      <c r="E113" s="156"/>
      <c r="F113" s="156"/>
      <c r="G113" s="371"/>
      <c r="H113" s="345" t="str">
        <f t="shared" ref="H113:H119" si="3">H79</f>
        <v>Rritja e volumit të aktivitetit në %</v>
      </c>
      <c r="I113" s="369"/>
      <c r="J113" s="157"/>
      <c r="K113" s="157"/>
      <c r="L113" s="157"/>
      <c r="M113" s="157"/>
    </row>
    <row r="114" spans="1:13" ht="12.75" x14ac:dyDescent="0.2">
      <c r="A114" s="345" t="str">
        <f>A80</f>
        <v>Ndryshime strukturore të parashikuara</v>
      </c>
      <c r="B114" s="51"/>
      <c r="C114" s="344"/>
      <c r="D114" s="155"/>
      <c r="E114" s="155"/>
      <c r="F114" s="155"/>
      <c r="G114" s="371"/>
      <c r="H114" s="345" t="str">
        <f t="shared" si="3"/>
        <v>Përdorimi i përmirësuar i potencialit në %</v>
      </c>
      <c r="I114" s="369"/>
      <c r="J114" s="157"/>
      <c r="K114" s="157"/>
      <c r="L114" s="157"/>
      <c r="M114" s="157"/>
    </row>
    <row r="115" spans="1:13" ht="12.75" x14ac:dyDescent="0.2">
      <c r="A115" s="345" t="str">
        <f>A81</f>
        <v xml:space="preserve">Rritje efiçence e pritshme </v>
      </c>
      <c r="B115" s="51"/>
      <c r="C115" s="343"/>
      <c r="D115" s="156"/>
      <c r="E115" s="156"/>
      <c r="F115" s="156"/>
      <c r="G115" s="371"/>
      <c r="H115" s="345" t="str">
        <f t="shared" si="3"/>
        <v>Impakti i vlerësuar i ndryshimeve ligjore në %</v>
      </c>
      <c r="I115" s="369"/>
      <c r="J115" s="157"/>
      <c r="K115" s="157"/>
      <c r="L115" s="157"/>
      <c r="M115" s="157"/>
    </row>
    <row r="116" spans="1:13" ht="12.75" x14ac:dyDescent="0.2">
      <c r="A116" s="383" t="str">
        <f>A82</f>
        <v>SHPENZIME TË PARASHIKUARA</v>
      </c>
      <c r="B116" s="101">
        <f>'(C1) Shpenzimet Viti i kaluar '!C116</f>
        <v>0</v>
      </c>
      <c r="C116" s="101">
        <f>'(C1) Shpenzimet Viti i kaluar '!G116</f>
        <v>0</v>
      </c>
      <c r="D116" s="355">
        <f>IF(B116=0,D112*(1+(SUM(D113:D115))),B116*(1+(SUM(C113:C115)))*(1+(SUM(D113:D115))))</f>
        <v>0</v>
      </c>
      <c r="E116" s="355">
        <f>IF(D116=0,E112*(1+(SUM(E113:E115))),D116*(1+(SUM(E113:E115))))</f>
        <v>0</v>
      </c>
      <c r="F116" s="355">
        <f>IF(E116=0,F112*(1+(SUM(F113:F115))),E116*(1+(SUM(F113:F115))))</f>
        <v>0</v>
      </c>
      <c r="G116" s="371"/>
      <c r="H116" s="345" t="str">
        <f t="shared" si="3"/>
        <v>Impakti i vlerësuar i faktorëve të tjerë influencues në  %</v>
      </c>
      <c r="I116" s="369"/>
      <c r="J116" s="157"/>
      <c r="K116" s="157"/>
      <c r="L116" s="157"/>
      <c r="M116" s="157"/>
    </row>
    <row r="117" spans="1:13" ht="12.75" x14ac:dyDescent="0.2">
      <c r="A117" s="347"/>
      <c r="B117" s="348"/>
      <c r="C117" s="348"/>
      <c r="D117" s="24"/>
      <c r="E117" s="24"/>
      <c r="F117" s="376"/>
      <c r="G117" s="24"/>
      <c r="H117" s="345" t="str">
        <f t="shared" si="3"/>
        <v>Rritja e tarifës për njësi %</v>
      </c>
      <c r="I117" s="369"/>
      <c r="J117" s="370">
        <f>IF(I118=0,0,(J118-I118)/I118)</f>
        <v>0</v>
      </c>
      <c r="K117" s="370">
        <f>IF(J118=0,0,(K118-J118)/J118)</f>
        <v>0</v>
      </c>
      <c r="L117" s="370">
        <f>IF(K118=0,0,(L118-K118)/K118)</f>
        <v>0</v>
      </c>
      <c r="M117" s="375">
        <f>IF(L118=0,0,(M118-L118)/L118)</f>
        <v>0</v>
      </c>
    </row>
    <row r="118" spans="1:13" ht="12.75" x14ac:dyDescent="0.2">
      <c r="A118" s="875" t="str">
        <f>A84</f>
        <v xml:space="preserve">KOSTO DIREKTE PËR PROJEKTE &amp; SHPENZIME KAPITALE </v>
      </c>
      <c r="B118" s="876"/>
      <c r="C118" s="876"/>
      <c r="D118" s="876"/>
      <c r="E118" s="876"/>
      <c r="F118" s="877"/>
      <c r="G118" s="74"/>
      <c r="H118" s="345" t="str">
        <f t="shared" si="3"/>
        <v>Tarifa për njësi</v>
      </c>
      <c r="I118" s="158"/>
      <c r="J118" s="158"/>
      <c r="K118" s="158"/>
      <c r="L118" s="158"/>
      <c r="M118" s="158"/>
    </row>
    <row r="119" spans="1:13" ht="12.75" x14ac:dyDescent="0.2">
      <c r="A119" s="345" t="str">
        <f>A85</f>
        <v xml:space="preserve">Pagat </v>
      </c>
      <c r="B119" s="865">
        <f>B51</f>
        <v>600</v>
      </c>
      <c r="C119" s="866"/>
      <c r="D119" s="106"/>
      <c r="E119" s="106"/>
      <c r="F119" s="106"/>
      <c r="G119" s="74"/>
      <c r="H119" s="383" t="str">
        <f t="shared" si="3"/>
        <v xml:space="preserve">VLERËSIM I TË ARDHURAVE NGA TARIFAT </v>
      </c>
      <c r="I119" s="104">
        <f>'(C1) Shpenzimet Viti i kaluar '!D116</f>
        <v>0</v>
      </c>
      <c r="J119" s="101">
        <f>'(C1) Shpenzimet Viti i kaluar '!H116</f>
        <v>0</v>
      </c>
      <c r="K119" s="355">
        <f>IF(I119=0,K112*(1+(SUM(K113:K117))),I119*(1+(SUM(J113:J117)))*(1+(SUM(K113:K117))))</f>
        <v>0</v>
      </c>
      <c r="L119" s="355">
        <f>IF(K119=0,L112*(1+(SUM(L113:L117))),K119*(1+(SUM(L113:L117))))</f>
        <v>0</v>
      </c>
      <c r="M119" s="355">
        <f>IF(L119=0,M112*(1+(SUM(M113:M117))),L119*(1+(SUM(M113:M117))))</f>
        <v>0</v>
      </c>
    </row>
    <row r="120" spans="1:13" ht="12.75" x14ac:dyDescent="0.2">
      <c r="A120" s="345" t="str">
        <f t="shared" ref="A120:A128" si="4">A86</f>
        <v xml:space="preserve">Sigurimet shoqërore </v>
      </c>
      <c r="B120" s="865">
        <f t="shared" ref="B120:B126" si="5">B52</f>
        <v>601</v>
      </c>
      <c r="C120" s="866"/>
      <c r="D120" s="106"/>
      <c r="E120" s="106"/>
      <c r="F120" s="106"/>
      <c r="G120" s="74"/>
      <c r="H120" s="74"/>
      <c r="I120" s="74"/>
      <c r="J120" s="74"/>
      <c r="K120" s="52"/>
    </row>
    <row r="121" spans="1:13" ht="12.75" customHeight="1" x14ac:dyDescent="0.2">
      <c r="A121" s="345" t="str">
        <f t="shared" si="4"/>
        <v xml:space="preserve">Mirëmbajtje </v>
      </c>
      <c r="B121" s="865">
        <f t="shared" si="5"/>
        <v>602</v>
      </c>
      <c r="C121" s="866"/>
      <c r="D121" s="106"/>
      <c r="E121" s="106"/>
      <c r="F121" s="106"/>
      <c r="G121" s="153"/>
      <c r="H121" s="867" t="str">
        <f>H87</f>
        <v xml:space="preserve">PARASHIKIMI I TË ARDHURAVE ME DESTINACION  </v>
      </c>
      <c r="I121" s="867"/>
      <c r="J121" s="867"/>
      <c r="K121" s="867"/>
      <c r="L121" s="867"/>
      <c r="M121" s="867"/>
    </row>
    <row r="122" spans="1:13" ht="12.75" customHeight="1" x14ac:dyDescent="0.2">
      <c r="A122" s="345" t="str">
        <f t="shared" si="4"/>
        <v xml:space="preserve">Shpenzime të tjera korrente </v>
      </c>
      <c r="B122" s="865">
        <f t="shared" si="5"/>
        <v>603</v>
      </c>
      <c r="C122" s="866"/>
      <c r="D122" s="106"/>
      <c r="E122" s="106"/>
      <c r="F122" s="106"/>
      <c r="G122" s="12"/>
      <c r="H122" s="867"/>
      <c r="I122" s="867"/>
      <c r="J122" s="867"/>
      <c r="K122" s="867"/>
      <c r="L122" s="867"/>
      <c r="M122" s="867"/>
    </row>
    <row r="123" spans="1:13" ht="12.75" customHeight="1" x14ac:dyDescent="0.2">
      <c r="A123" s="345" t="str">
        <f t="shared" si="4"/>
        <v xml:space="preserve">Transferta të brendshme </v>
      </c>
      <c r="B123" s="865">
        <f t="shared" si="5"/>
        <v>604</v>
      </c>
      <c r="C123" s="866"/>
      <c r="D123" s="106"/>
      <c r="E123" s="106"/>
      <c r="F123" s="106"/>
      <c r="G123" s="153"/>
      <c r="H123" s="21"/>
      <c r="I123" s="878" t="str">
        <f>I111</f>
        <v>Fakti Viti i kaluar</v>
      </c>
      <c r="J123" s="878" t="str">
        <f>J111</f>
        <v>Viti aktual (buxheti)</v>
      </c>
      <c r="K123" s="871">
        <f>K111</f>
        <v>2013</v>
      </c>
      <c r="L123" s="871">
        <f>L111</f>
        <v>2014</v>
      </c>
      <c r="M123" s="871">
        <f>M111</f>
        <v>2015</v>
      </c>
    </row>
    <row r="124" spans="1:13" ht="12.75" x14ac:dyDescent="0.2">
      <c r="A124" s="345" t="str">
        <f t="shared" si="4"/>
        <v xml:space="preserve">Transferta të jashtme </v>
      </c>
      <c r="B124" s="865">
        <f t="shared" si="5"/>
        <v>605</v>
      </c>
      <c r="C124" s="866"/>
      <c r="D124" s="106"/>
      <c r="E124" s="106"/>
      <c r="F124" s="106"/>
      <c r="G124" s="153"/>
      <c r="H124" s="21"/>
      <c r="I124" s="879"/>
      <c r="J124" s="879"/>
      <c r="K124" s="872"/>
      <c r="L124" s="872"/>
      <c r="M124" s="872"/>
    </row>
    <row r="125" spans="1:13" ht="12.75" x14ac:dyDescent="0.2">
      <c r="A125" s="345" t="str">
        <f t="shared" si="4"/>
        <v xml:space="preserve">Transferta të tjera </v>
      </c>
      <c r="B125" s="865">
        <f t="shared" si="5"/>
        <v>606</v>
      </c>
      <c r="C125" s="866"/>
      <c r="D125" s="106"/>
      <c r="E125" s="106"/>
      <c r="F125" s="106"/>
      <c r="G125" s="153"/>
      <c r="H125" s="356" t="str">
        <f>H91</f>
        <v>Transferta të kushtëzuara</v>
      </c>
      <c r="I125" s="380"/>
      <c r="J125" s="380"/>
      <c r="K125" s="354"/>
      <c r="L125" s="354"/>
      <c r="M125" s="373"/>
    </row>
    <row r="126" spans="1:13" ht="12.75" x14ac:dyDescent="0.2">
      <c r="A126" s="345" t="str">
        <f t="shared" si="4"/>
        <v xml:space="preserve">Shpenzime kapitale </v>
      </c>
      <c r="B126" s="865" t="str">
        <f t="shared" si="5"/>
        <v>230 / 231</v>
      </c>
      <c r="C126" s="866"/>
      <c r="D126" s="106"/>
      <c r="E126" s="106"/>
      <c r="F126" s="106"/>
      <c r="G126" s="153"/>
      <c r="H126" s="356" t="str">
        <f>H92</f>
        <v>Dhurime</v>
      </c>
      <c r="I126" s="380"/>
      <c r="J126" s="380"/>
      <c r="K126" s="354"/>
      <c r="L126" s="354"/>
      <c r="M126" s="373"/>
    </row>
    <row r="127" spans="1:13" ht="12.75" x14ac:dyDescent="0.2">
      <c r="A127" s="345" t="str">
        <f t="shared" si="4"/>
        <v>Interesa</v>
      </c>
      <c r="B127" s="865"/>
      <c r="C127" s="866"/>
      <c r="D127" s="106"/>
      <c r="E127" s="106"/>
      <c r="F127" s="106"/>
      <c r="G127" s="153"/>
      <c r="H127" s="356" t="str">
        <f>H93</f>
        <v>Të ardhura të mbartura</v>
      </c>
      <c r="I127" s="369"/>
      <c r="J127" s="369"/>
      <c r="K127" s="354"/>
      <c r="L127" s="354"/>
      <c r="M127" s="373"/>
    </row>
    <row r="128" spans="1:13" ht="12.75" x14ac:dyDescent="0.2">
      <c r="A128" s="345" t="str">
        <f t="shared" si="4"/>
        <v xml:space="preserve">Të tjera </v>
      </c>
      <c r="B128" s="865"/>
      <c r="C128" s="866"/>
      <c r="D128" s="106"/>
      <c r="E128" s="106"/>
      <c r="F128" s="106"/>
      <c r="G128" s="153"/>
      <c r="H128" s="356" t="str">
        <f>H94</f>
        <v>Burime të tjera (përfshi gjobat)</v>
      </c>
      <c r="I128" s="369"/>
      <c r="J128" s="369"/>
      <c r="K128" s="354"/>
      <c r="L128" s="354"/>
      <c r="M128" s="373"/>
    </row>
    <row r="129" spans="1:13" ht="12.75" x14ac:dyDescent="0.2">
      <c r="A129" s="875" t="str">
        <f>A95</f>
        <v xml:space="preserve">SHPENZIME KORRENTE </v>
      </c>
      <c r="B129" s="876"/>
      <c r="C129" s="876"/>
      <c r="D129" s="876"/>
      <c r="E129" s="876"/>
      <c r="F129" s="877"/>
      <c r="G129" s="153"/>
      <c r="H129" s="384" t="str">
        <f>H95</f>
        <v xml:space="preserve">VLERËSIM I TË ARDHURAVE ME DESTINACION </v>
      </c>
      <c r="I129" s="101">
        <f>'(C1) Shpenzimet Viti i kaluar '!E116</f>
        <v>0</v>
      </c>
      <c r="J129" s="101">
        <f>'(C1) Shpenzimet Viti i kaluar '!I116</f>
        <v>0</v>
      </c>
      <c r="K129" s="355">
        <f>SUM(K125:K128)</f>
        <v>0</v>
      </c>
      <c r="L129" s="355">
        <f>SUM(L125:L128)</f>
        <v>0</v>
      </c>
      <c r="M129" s="355">
        <f>SUM(M125:M128)</f>
        <v>0</v>
      </c>
    </row>
    <row r="130" spans="1:13" ht="12.75" x14ac:dyDescent="0.2">
      <c r="A130" s="345" t="str">
        <f>A96</f>
        <v>Pagat</v>
      </c>
      <c r="B130" s="865">
        <f>B62</f>
        <v>600</v>
      </c>
      <c r="C130" s="866"/>
      <c r="D130" s="106"/>
      <c r="E130" s="106"/>
      <c r="F130" s="106"/>
      <c r="G130" s="153"/>
      <c r="H130" s="153"/>
      <c r="I130" s="153"/>
      <c r="J130" s="41"/>
      <c r="K130" s="154"/>
    </row>
    <row r="131" spans="1:13" ht="12.75" x14ac:dyDescent="0.2">
      <c r="A131" s="345" t="str">
        <f t="shared" ref="A131:A136" si="6">A97</f>
        <v xml:space="preserve">Sigurimet shoqërore </v>
      </c>
      <c r="B131" s="865">
        <f>B63</f>
        <v>601</v>
      </c>
      <c r="C131" s="866"/>
      <c r="D131" s="106"/>
      <c r="E131" s="106"/>
      <c r="F131" s="106"/>
      <c r="G131" s="153"/>
      <c r="H131" s="384" t="str">
        <f>H97</f>
        <v>PARASHIKIMI I TE ARDHURAVE</v>
      </c>
      <c r="I131" s="101">
        <f>I119+I129</f>
        <v>0</v>
      </c>
      <c r="J131" s="101">
        <f>J119+J129</f>
        <v>0</v>
      </c>
      <c r="K131" s="355">
        <f>K119+K129</f>
        <v>0</v>
      </c>
      <c r="L131" s="355">
        <f>L119+L129</f>
        <v>0</v>
      </c>
      <c r="M131" s="355">
        <f>M119+M129</f>
        <v>0</v>
      </c>
    </row>
    <row r="132" spans="1:13" ht="12.75" x14ac:dyDescent="0.2">
      <c r="A132" s="345" t="str">
        <f t="shared" si="6"/>
        <v>Mirembajtje</v>
      </c>
      <c r="B132" s="865">
        <f>B64</f>
        <v>602</v>
      </c>
      <c r="C132" s="866"/>
      <c r="D132" s="106"/>
      <c r="E132" s="106"/>
      <c r="F132" s="106"/>
      <c r="G132" s="153"/>
      <c r="H132" s="153"/>
      <c r="I132" s="153"/>
      <c r="J132" s="41"/>
      <c r="K132" s="154"/>
    </row>
    <row r="133" spans="1:13" ht="12.75" x14ac:dyDescent="0.2">
      <c r="A133" s="345" t="str">
        <f t="shared" si="6"/>
        <v xml:space="preserve">Shpenzime të tjera korrente </v>
      </c>
      <c r="B133" s="865">
        <f>B65</f>
        <v>603</v>
      </c>
      <c r="C133" s="866"/>
      <c r="D133" s="106"/>
      <c r="E133" s="106"/>
      <c r="F133" s="106"/>
      <c r="G133" s="153"/>
      <c r="H133" s="883" t="str">
        <f>H99</f>
        <v xml:space="preserve">SHUMA NETO E KËRKUAR </v>
      </c>
      <c r="I133" s="884"/>
      <c r="J133" s="884"/>
      <c r="K133" s="884"/>
      <c r="L133" s="884"/>
      <c r="M133" s="885"/>
    </row>
    <row r="134" spans="1:13" ht="12.75" x14ac:dyDescent="0.2">
      <c r="A134" s="345" t="str">
        <f t="shared" si="6"/>
        <v>Transferta</v>
      </c>
      <c r="B134" s="865" t="str">
        <f>B66</f>
        <v>604, 605, 606</v>
      </c>
      <c r="C134" s="866"/>
      <c r="D134" s="106"/>
      <c r="E134" s="106"/>
      <c r="F134" s="106"/>
      <c r="G134" s="153"/>
      <c r="H134" s="886"/>
      <c r="I134" s="887"/>
      <c r="J134" s="887"/>
      <c r="K134" s="887"/>
      <c r="L134" s="887"/>
      <c r="M134" s="888"/>
    </row>
    <row r="135" spans="1:13" ht="12.75" x14ac:dyDescent="0.2">
      <c r="A135" s="345" t="str">
        <f t="shared" si="6"/>
        <v>Interesa</v>
      </c>
      <c r="B135" s="865"/>
      <c r="C135" s="866"/>
      <c r="D135" s="106"/>
      <c r="E135" s="106"/>
      <c r="F135" s="106"/>
      <c r="G135" s="153"/>
      <c r="H135" s="377"/>
      <c r="I135" s="889" t="str">
        <f>I123</f>
        <v>Fakti Viti i kaluar</v>
      </c>
      <c r="J135" s="889" t="str">
        <f>J123</f>
        <v>Viti aktual (buxheti)</v>
      </c>
      <c r="K135" s="882">
        <f>K123</f>
        <v>2013</v>
      </c>
      <c r="L135" s="882">
        <f>L123</f>
        <v>2014</v>
      </c>
      <c r="M135" s="882">
        <f>M123</f>
        <v>2015</v>
      </c>
    </row>
    <row r="136" spans="1:13" ht="12.75" customHeight="1" x14ac:dyDescent="0.2">
      <c r="A136" s="3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368">
        <f>D116-SUM(D130:D135)-SUM(D119:D128)</f>
        <v>0</v>
      </c>
      <c r="E136" s="368">
        <f>E116-SUM(E130:E135)-SUM(E119:E128)</f>
        <v>0</v>
      </c>
      <c r="F136" s="368">
        <f>F116-SUM(F130:F135)-SUM(F119:F128)</f>
        <v>0</v>
      </c>
      <c r="G136" s="153"/>
      <c r="H136" s="377"/>
      <c r="I136" s="878"/>
      <c r="J136" s="878"/>
      <c r="K136" s="871"/>
      <c r="L136" s="871"/>
      <c r="M136" s="871"/>
    </row>
    <row r="137" spans="1:13" ht="12.75" customHeight="1" x14ac:dyDescent="0.2">
      <c r="A137" s="383" t="str">
        <f>A116</f>
        <v>SHPENZIME TË PARASHIKUARA</v>
      </c>
      <c r="B137" s="101">
        <f>B116</f>
        <v>0</v>
      </c>
      <c r="C137" s="101">
        <f>C116</f>
        <v>0</v>
      </c>
      <c r="D137" s="355">
        <f>SUM(D119:D128)+SUM(D130:D136)</f>
        <v>0</v>
      </c>
      <c r="E137" s="355">
        <f>SUM(E119:E128)+SUM(E130:E136)</f>
        <v>0</v>
      </c>
      <c r="F137" s="355">
        <f>SUM(F119:F128)+SUM(F130:F136)</f>
        <v>0</v>
      </c>
      <c r="G137" s="153"/>
      <c r="H137" s="45" t="str">
        <f>H103</f>
        <v>SHUMA NETO E KËRKUAR</v>
      </c>
      <c r="I137" s="46">
        <f>B116-I119-I129</f>
        <v>0</v>
      </c>
      <c r="J137" s="46">
        <f>C116-J119-J129</f>
        <v>0</v>
      </c>
      <c r="K137" s="46">
        <f>D116-K119-K129</f>
        <v>0</v>
      </c>
      <c r="L137" s="46">
        <f>E116-L119-L129</f>
        <v>0</v>
      </c>
      <c r="M137" s="46">
        <f>F116-M119-M129</f>
        <v>0</v>
      </c>
    </row>
    <row r="138" spans="1:13" ht="12.75" customHeight="1" x14ac:dyDescent="0.2">
      <c r="G138" s="153"/>
    </row>
    <row r="139" spans="1:13" ht="12.75" x14ac:dyDescent="0.2">
      <c r="A139" s="400" t="str">
        <f>A105</f>
        <v>Shpjegimi</v>
      </c>
      <c r="B139" s="856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8"/>
    </row>
    <row r="140" spans="1:13" ht="12.75" x14ac:dyDescent="0.2">
      <c r="B140" s="859"/>
      <c r="C140" s="860"/>
      <c r="D140" s="860"/>
      <c r="E140" s="860"/>
      <c r="F140" s="860"/>
      <c r="G140" s="860"/>
      <c r="H140" s="860"/>
      <c r="I140" s="860"/>
      <c r="J140" s="860"/>
      <c r="K140" s="860"/>
      <c r="L140" s="860"/>
      <c r="M140" s="861"/>
    </row>
    <row r="224" spans="14:14" ht="17.25" customHeight="1" x14ac:dyDescent="0.2">
      <c r="N224" s="114"/>
    </row>
  </sheetData>
  <sheetProtection password="C771" sheet="1" objects="1" scenarios="1" selectLockedCells="1"/>
  <mergeCells count="146">
    <mergeCell ref="B135:C135"/>
    <mergeCell ref="B136:C136"/>
    <mergeCell ref="M123:M124"/>
    <mergeCell ref="B124:C124"/>
    <mergeCell ref="B125:C125"/>
    <mergeCell ref="B126:C126"/>
    <mergeCell ref="B127:C127"/>
    <mergeCell ref="B128:C128"/>
    <mergeCell ref="I135:I136"/>
    <mergeCell ref="J135:J136"/>
    <mergeCell ref="K135:K136"/>
    <mergeCell ref="L135:L136"/>
    <mergeCell ref="M135:M136"/>
    <mergeCell ref="A129:F129"/>
    <mergeCell ref="B130:C130"/>
    <mergeCell ref="B131:C131"/>
    <mergeCell ref="B132:C132"/>
    <mergeCell ref="B133:C133"/>
    <mergeCell ref="B123:C123"/>
    <mergeCell ref="I123:I124"/>
    <mergeCell ref="J123:J124"/>
    <mergeCell ref="K123:K124"/>
    <mergeCell ref="L123:L124"/>
    <mergeCell ref="B134:C134"/>
    <mergeCell ref="H133:M134"/>
    <mergeCell ref="B108:E108"/>
    <mergeCell ref="F108:H108"/>
    <mergeCell ref="I108:M108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B91:C91"/>
    <mergeCell ref="B92:C92"/>
    <mergeCell ref="B93:C93"/>
    <mergeCell ref="B94:C94"/>
    <mergeCell ref="M101:M102"/>
    <mergeCell ref="B105:M106"/>
    <mergeCell ref="A95:F95"/>
    <mergeCell ref="B96:C96"/>
    <mergeCell ref="B97:C97"/>
    <mergeCell ref="B98:C98"/>
    <mergeCell ref="B99:C99"/>
    <mergeCell ref="B100:C100"/>
    <mergeCell ref="H99:M100"/>
    <mergeCell ref="B101:C101"/>
    <mergeCell ref="B102:C102"/>
    <mergeCell ref="I101:I102"/>
    <mergeCell ref="J101:J102"/>
    <mergeCell ref="K101:K102"/>
    <mergeCell ref="L101:L102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4:E74"/>
    <mergeCell ref="F74:H74"/>
    <mergeCell ref="I74:M74"/>
    <mergeCell ref="B71:M72"/>
    <mergeCell ref="A76:F76"/>
    <mergeCell ref="H76:M76"/>
    <mergeCell ref="A84:F84"/>
    <mergeCell ref="B85:C85"/>
    <mergeCell ref="B86:C86"/>
    <mergeCell ref="A61:F61"/>
    <mergeCell ref="B62:C62"/>
    <mergeCell ref="B64:C64"/>
    <mergeCell ref="B65:C65"/>
    <mergeCell ref="B66:C66"/>
    <mergeCell ref="B67:C67"/>
    <mergeCell ref="B63:C63"/>
    <mergeCell ref="B68:C68"/>
    <mergeCell ref="K67:K68"/>
    <mergeCell ref="H65:M66"/>
    <mergeCell ref="I67:I68"/>
    <mergeCell ref="J67:J68"/>
    <mergeCell ref="L67:L68"/>
    <mergeCell ref="M67:M68"/>
    <mergeCell ref="B59:C59"/>
    <mergeCell ref="B60:C60"/>
    <mergeCell ref="M55:M56"/>
    <mergeCell ref="B56:C56"/>
    <mergeCell ref="A42:F42"/>
    <mergeCell ref="H42:M42"/>
    <mergeCell ref="A50:F50"/>
    <mergeCell ref="B51:C51"/>
    <mergeCell ref="B52:C52"/>
    <mergeCell ref="B55:C55"/>
    <mergeCell ref="I55:I56"/>
    <mergeCell ref="J55:J56"/>
    <mergeCell ref="K55:K56"/>
    <mergeCell ref="L55:L56"/>
    <mergeCell ref="B57:C57"/>
    <mergeCell ref="B139:M140"/>
    <mergeCell ref="F5:I5"/>
    <mergeCell ref="J5:M5"/>
    <mergeCell ref="F6:I6"/>
    <mergeCell ref="J6:M6"/>
    <mergeCell ref="F7:I7"/>
    <mergeCell ref="A14:H14"/>
    <mergeCell ref="A16:H16"/>
    <mergeCell ref="A36:J36"/>
    <mergeCell ref="A37:J37"/>
    <mergeCell ref="A28:J28"/>
    <mergeCell ref="A29:J29"/>
    <mergeCell ref="A30:I30"/>
    <mergeCell ref="A32:J32"/>
    <mergeCell ref="A33:J33"/>
    <mergeCell ref="A34:I34"/>
    <mergeCell ref="B53:C53"/>
    <mergeCell ref="H53:M54"/>
    <mergeCell ref="B54:C54"/>
    <mergeCell ref="A38:I38"/>
    <mergeCell ref="B40:E40"/>
    <mergeCell ref="F40:H40"/>
    <mergeCell ref="I40:M40"/>
    <mergeCell ref="B58:C58"/>
    <mergeCell ref="A22:M22"/>
    <mergeCell ref="A24:J24"/>
    <mergeCell ref="A25:J25"/>
    <mergeCell ref="A26:I26"/>
    <mergeCell ref="J7:M7"/>
    <mergeCell ref="B1:E1"/>
    <mergeCell ref="J1:L1"/>
    <mergeCell ref="M1:M2"/>
    <mergeCell ref="B2:E2"/>
    <mergeCell ref="J2:L2"/>
    <mergeCell ref="F2:G2"/>
    <mergeCell ref="A18:H18"/>
    <mergeCell ref="A20:H20"/>
    <mergeCell ref="F4:I4"/>
    <mergeCell ref="J4:M4"/>
    <mergeCell ref="A9:M9"/>
    <mergeCell ref="A11:J11"/>
    <mergeCell ref="A12:J12"/>
    <mergeCell ref="A13:J13"/>
  </mergeCells>
  <dataValidations count="2">
    <dataValidation type="whole" errorStyle="warning" operator="greaterThan" allowBlank="1" showInputMessage="1" showErrorMessage="1" errorTitle="WARNING" error="WARNING" sqref="D60:F60 D68:F69 D94:F94 D102:F103 D128:F128 D136:F137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86" fitToHeight="0" orientation="landscape" r:id="rId1"/>
  <headerFooter>
    <oddHeader xml:space="preserve">&amp;L&amp;"-,Fett"FINANCIAL PLAN&amp;C&amp;8Version 2013&amp;R&amp;"-,Fett"&amp;A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DD749"/>
    <pageSetUpPr fitToPage="1"/>
  </sheetPr>
  <dimension ref="A1:I56"/>
  <sheetViews>
    <sheetView showGridLines="0" zoomScaleNormal="100" workbookViewId="0">
      <selection activeCell="C44" sqref="C44"/>
    </sheetView>
  </sheetViews>
  <sheetFormatPr baseColWidth="10" defaultColWidth="9.140625" defaultRowHeight="12.75" x14ac:dyDescent="0.2"/>
  <cols>
    <col min="1" max="1" width="23.7109375" style="273" customWidth="1"/>
    <col min="2" max="2" width="10.42578125" style="273" customWidth="1"/>
    <col min="3" max="3" width="23.85546875" style="107" customWidth="1"/>
    <col min="4" max="4" width="8.85546875" style="273" customWidth="1"/>
    <col min="5" max="6" width="8.85546875" style="107" customWidth="1"/>
    <col min="7" max="16384" width="9.140625" style="273"/>
  </cols>
  <sheetData>
    <row r="1" spans="1:9" x14ac:dyDescent="0.2">
      <c r="A1" s="730"/>
      <c r="D1" s="763" t="str">
        <f>'(B1)Informacion i përgjithshëm '!B11</f>
        <v>Kallmet</v>
      </c>
      <c r="E1" s="764"/>
      <c r="F1" s="765"/>
    </row>
    <row r="2" spans="1:9" s="274" customFormat="1" x14ac:dyDescent="0.2">
      <c r="D2" s="763" t="str">
        <f>'(B1)Informacion i përgjithshëm '!B12</f>
        <v>Marte Pjetri</v>
      </c>
      <c r="E2" s="764"/>
      <c r="F2" s="765"/>
      <c r="G2" s="29"/>
      <c r="H2" s="29"/>
      <c r="I2" s="29"/>
    </row>
    <row r="3" spans="1:9" s="108" customFormat="1" ht="12.75" customHeight="1" x14ac:dyDescent="0.25">
      <c r="D3" s="763" t="str">
        <f>'(B1)Informacion i përgjithshëm '!B13</f>
        <v>Kallmet I ri</v>
      </c>
      <c r="E3" s="764"/>
      <c r="F3" s="765"/>
    </row>
    <row r="4" spans="1:9" s="108" customFormat="1" ht="12.75" customHeight="1" x14ac:dyDescent="0.25">
      <c r="D4" s="618">
        <f>'(B1)Informacion i përgjithshëm '!B14</f>
        <v>11111</v>
      </c>
      <c r="E4" s="619" t="str">
        <f>'(B1)Informacion i përgjithshëm '!B15</f>
        <v>Lezhe</v>
      </c>
      <c r="F4" s="620"/>
    </row>
    <row r="5" spans="1:9" s="109" customFormat="1" x14ac:dyDescent="0.25"/>
    <row r="19" spans="1:6" ht="21" x14ac:dyDescent="0.35">
      <c r="A19" s="893" t="str">
        <f>'(G1) Translator'!A385</f>
        <v>(F0) FORMULARI PRODHIMIT</v>
      </c>
      <c r="B19" s="894"/>
      <c r="C19" s="894"/>
      <c r="D19" s="894"/>
      <c r="E19" s="894"/>
      <c r="F19" s="895"/>
    </row>
    <row r="20" spans="1:6" ht="21" x14ac:dyDescent="0.35">
      <c r="A20" s="769" t="str">
        <f>'(G1) Translator'!A8</f>
        <v>PROGRAMI BUXHETOR</v>
      </c>
      <c r="B20" s="770"/>
      <c r="C20" s="770"/>
      <c r="D20" s="770"/>
      <c r="E20" s="770"/>
      <c r="F20" s="771"/>
    </row>
    <row r="21" spans="1:6" ht="21" x14ac:dyDescent="0.35">
      <c r="A21" s="766" t="str">
        <f>'(B1)Informacion i përgjithshëm '!B6&amp;"-"&amp;'(B1)Informacion i përgjithshëm '!B9</f>
        <v>2012-2015</v>
      </c>
      <c r="B21" s="767"/>
      <c r="C21" s="767"/>
      <c r="D21" s="767"/>
      <c r="E21" s="767"/>
      <c r="F21" s="768"/>
    </row>
    <row r="22" spans="1:6" ht="21" x14ac:dyDescent="0.35">
      <c r="A22" s="756" t="str">
        <f>'(B1)Informacion i përgjithshëm '!B11</f>
        <v>Kallmet</v>
      </c>
      <c r="B22" s="757"/>
      <c r="C22" s="757"/>
      <c r="D22" s="757"/>
      <c r="E22" s="757"/>
      <c r="F22" s="758"/>
    </row>
    <row r="23" spans="1:6" x14ac:dyDescent="0.2">
      <c r="C23" s="273"/>
      <c r="E23" s="273"/>
      <c r="F23" s="273"/>
    </row>
    <row r="24" spans="1:6" x14ac:dyDescent="0.2">
      <c r="C24" s="273"/>
      <c r="E24" s="273"/>
      <c r="F24" s="273"/>
    </row>
    <row r="38" spans="1:6" x14ac:dyDescent="0.2">
      <c r="A38" s="754" t="str">
        <f>'(G1) Translator'!A119</f>
        <v>PERIUDHA KOHORE</v>
      </c>
      <c r="B38" s="755"/>
      <c r="C38" s="39"/>
      <c r="D38" s="39"/>
      <c r="E38" s="39"/>
      <c r="F38" s="39"/>
    </row>
    <row r="39" spans="1:6" x14ac:dyDescent="0.2">
      <c r="A39" s="605" t="str">
        <f>'(G1) Translator'!A121</f>
        <v>Fakti Viti i kaluar</v>
      </c>
      <c r="B39" s="65">
        <f>'(B1)Informacion i përgjithshëm '!B5</f>
        <v>2011</v>
      </c>
      <c r="C39" s="39"/>
      <c r="D39" s="39"/>
      <c r="E39" s="39"/>
      <c r="F39" s="39"/>
    </row>
    <row r="40" spans="1:6" x14ac:dyDescent="0.2">
      <c r="A40" s="605" t="str">
        <f>'(G1) Translator'!A122</f>
        <v>Viti aktual (buxheti)</v>
      </c>
      <c r="B40" s="65">
        <f>'(B1)Informacion i përgjithshëm '!B6</f>
        <v>2012</v>
      </c>
      <c r="C40" s="110"/>
      <c r="D40" s="39"/>
      <c r="E40" s="39"/>
      <c r="F40" s="39"/>
    </row>
    <row r="41" spans="1:6" x14ac:dyDescent="0.2">
      <c r="A41" s="605" t="str">
        <f>'(G1) Translator'!A123</f>
        <v>Buxheti viti t+1</v>
      </c>
      <c r="B41" s="63">
        <f>'(B1)Informacion i përgjithshëm '!$B7</f>
        <v>2013</v>
      </c>
      <c r="C41" s="66"/>
      <c r="D41" s="24"/>
      <c r="E41" s="110"/>
      <c r="F41" s="110"/>
    </row>
    <row r="42" spans="1:6" x14ac:dyDescent="0.2">
      <c r="A42" s="605" t="str">
        <f>'(G1) Translator'!A124</f>
        <v>Buxheti viti t+2</v>
      </c>
      <c r="B42" s="63">
        <f>'(B1)Informacion i përgjithshëm '!$B8</f>
        <v>2014</v>
      </c>
      <c r="C42" s="110"/>
      <c r="D42" s="754" t="str">
        <f>'(G1) Translator'!A126</f>
        <v>Versioni</v>
      </c>
      <c r="E42" s="762"/>
      <c r="F42" s="755"/>
    </row>
    <row r="43" spans="1:6" x14ac:dyDescent="0.2">
      <c r="A43" s="605" t="str">
        <f>'(G1) Translator'!A125</f>
        <v>Buxheti viti t+3</v>
      </c>
      <c r="B43" s="63">
        <f>'(B1)Informacion i përgjithshëm '!$B9</f>
        <v>2015</v>
      </c>
      <c r="D43" s="759">
        <f>'(B1)Informacion i përgjithshëm '!B16</f>
        <v>41353</v>
      </c>
      <c r="E43" s="760"/>
      <c r="F43" s="761"/>
    </row>
    <row r="56" spans="3:3" x14ac:dyDescent="0.2">
      <c r="C56" s="731"/>
    </row>
  </sheetData>
  <sheetProtection password="C771" sheet="1" objects="1" scenarios="1" selectLockedCells="1"/>
  <dataConsolidate/>
  <mergeCells count="10">
    <mergeCell ref="A38:B38"/>
    <mergeCell ref="D42:F42"/>
    <mergeCell ref="D43:F43"/>
    <mergeCell ref="A19:F19"/>
    <mergeCell ref="D1:F1"/>
    <mergeCell ref="D2:F2"/>
    <mergeCell ref="D3:F3"/>
    <mergeCell ref="A20:F20"/>
    <mergeCell ref="A21:F21"/>
    <mergeCell ref="A22:F22"/>
  </mergeCells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Business&amp;R1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</sheetPr>
  <dimension ref="A1:G154"/>
  <sheetViews>
    <sheetView showGridLines="0" zoomScaleNormal="100" workbookViewId="0">
      <selection activeCell="D2" sqref="D2:G2"/>
    </sheetView>
  </sheetViews>
  <sheetFormatPr baseColWidth="10" defaultColWidth="4.140625" defaultRowHeight="12.75" x14ac:dyDescent="0.2"/>
  <cols>
    <col min="1" max="1" width="21.28515625" style="120" customWidth="1"/>
    <col min="2" max="2" width="12.28515625" style="121" customWidth="1"/>
    <col min="3" max="3" width="10.85546875" style="120" customWidth="1"/>
    <col min="4" max="4" width="10.85546875" style="120" customWidth="1" collapsed="1"/>
    <col min="5" max="5" width="10.85546875" style="120" customWidth="1"/>
    <col min="6" max="7" width="10.85546875" style="120" customWidth="1" collapsed="1"/>
    <col min="8" max="200" width="11.5703125" style="120" customWidth="1"/>
    <col min="201" max="201" width="3.85546875" style="120" customWidth="1"/>
    <col min="202" max="202" width="22" style="120" customWidth="1"/>
    <col min="203" max="205" width="4.140625" style="120" customWidth="1"/>
    <col min="206" max="206" width="5.85546875" style="120" customWidth="1"/>
    <col min="207" max="207" width="4.140625" style="120" customWidth="1"/>
    <col min="208" max="208" width="0.85546875" style="120" customWidth="1"/>
    <col min="209" max="209" width="5.85546875" style="120" customWidth="1"/>
    <col min="210" max="210" width="4.140625" style="120" customWidth="1"/>
    <col min="211" max="211" width="0.85546875" style="120" customWidth="1"/>
    <col min="212" max="212" width="5.85546875" style="120" customWidth="1"/>
    <col min="213" max="213" width="4.140625" style="120" customWidth="1"/>
    <col min="214" max="214" width="0.85546875" style="120" customWidth="1"/>
    <col min="215" max="215" width="5.85546875" style="120" customWidth="1"/>
    <col min="216" max="16384" width="4.140625" style="120"/>
  </cols>
  <sheetData>
    <row r="1" spans="1:7" ht="21" x14ac:dyDescent="0.35">
      <c r="A1" s="776" t="str">
        <f>'(G1) Translator'!A95:A95</f>
        <v xml:space="preserve">(F1) PASQYRA E TË ARDHURAVE  </v>
      </c>
      <c r="B1" s="777"/>
      <c r="C1" s="777"/>
      <c r="D1" s="777"/>
      <c r="E1" s="777"/>
      <c r="F1" s="777"/>
      <c r="G1" s="778"/>
    </row>
    <row r="2" spans="1:7" s="5" customFormat="1" ht="12.75" customHeight="1" x14ac:dyDescent="0.2">
      <c r="G2" s="10"/>
    </row>
    <row r="3" spans="1:7" x14ac:dyDescent="0.2">
      <c r="B3" s="120"/>
      <c r="C3" s="122">
        <f>'(B1)Informacion i përgjithshëm '!B5</f>
        <v>2011</v>
      </c>
      <c r="D3" s="122">
        <f>'(B1)Informacion i përgjithshëm '!B6</f>
        <v>2012</v>
      </c>
      <c r="E3" s="896">
        <f>'(B1)Informacion i përgjithshëm '!B7</f>
        <v>2013</v>
      </c>
      <c r="F3" s="896">
        <f>'(B1)Informacion i përgjithshëm '!B8</f>
        <v>2014</v>
      </c>
      <c r="G3" s="896">
        <f>'(B1)Informacion i përgjithshëm '!B9</f>
        <v>2015</v>
      </c>
    </row>
    <row r="4" spans="1:7" s="124" customFormat="1" ht="25.5" x14ac:dyDescent="0.25">
      <c r="A4" s="123"/>
      <c r="B4" s="123"/>
      <c r="C4" s="403" t="str">
        <f>'(G1) Translator'!A3</f>
        <v>Fakti Viti i kaluar</v>
      </c>
      <c r="D4" s="402" t="str">
        <f>'(G1) Translator'!A4</f>
        <v>Viti aktual (buxheti)</v>
      </c>
      <c r="E4" s="897"/>
      <c r="F4" s="897"/>
      <c r="G4" s="897"/>
    </row>
    <row r="5" spans="1:7" ht="13.5" customHeight="1" x14ac:dyDescent="0.2">
      <c r="A5" s="127" t="str">
        <f>'(E1) Taksat '!A3:M3</f>
        <v>(E1) PARASHIKIMI I TË ARDHURAVE NGA TAKSAT</v>
      </c>
    </row>
    <row r="6" spans="1:7" ht="13.5" customHeight="1" x14ac:dyDescent="0.2">
      <c r="A6" s="786" t="str">
        <f>'(E1) Taksat '!A6</f>
        <v xml:space="preserve">Taksa e biznesit të vogël </v>
      </c>
      <c r="B6" s="787"/>
      <c r="C6" s="125">
        <f>'(E1) Taksat '!B6</f>
        <v>571</v>
      </c>
      <c r="D6" s="125">
        <f>'(E1) Taksat '!C6</f>
        <v>300</v>
      </c>
      <c r="E6" s="126">
        <f>'(E1) Taksat '!K7</f>
        <v>599.54999999999995</v>
      </c>
      <c r="F6" s="126">
        <f>'(E1) Taksat '!L6</f>
        <v>599.54999999999995</v>
      </c>
      <c r="G6" s="126">
        <f>'(E1) Taksat '!M6</f>
        <v>700.2743999999999</v>
      </c>
    </row>
    <row r="7" spans="1:7" ht="13.5" customHeight="1" x14ac:dyDescent="0.2">
      <c r="A7" s="786" t="str">
        <f>'(E1) Taksat '!A16</f>
        <v xml:space="preserve">Taksa mbi pasurine e paluajteshme/ndertesa </v>
      </c>
      <c r="B7" s="787"/>
      <c r="C7" s="125">
        <f>'(E1) Taksat '!B16</f>
        <v>218</v>
      </c>
      <c r="D7" s="125">
        <f>'(E1) Taksat '!C16</f>
        <v>650</v>
      </c>
      <c r="E7" s="126">
        <f>'(E1) Taksat '!K16</f>
        <v>1000.402</v>
      </c>
      <c r="F7" s="126">
        <f>'(E1) Taksat '!L16</f>
        <v>999.80175880000002</v>
      </c>
      <c r="G7" s="126">
        <f>'(E1) Taksat '!M16</f>
        <v>1099.7819346799999</v>
      </c>
    </row>
    <row r="8" spans="1:7" ht="13.5" customHeight="1" x14ac:dyDescent="0.2">
      <c r="A8" s="786" t="str">
        <f>'(E1) Taksat '!A26</f>
        <v>Taksa mbi pasurine e paluajteshme/Toka bujqësore</v>
      </c>
      <c r="B8" s="787"/>
      <c r="C8" s="125">
        <f>'(E1) Taksat '!B26</f>
        <v>720</v>
      </c>
      <c r="D8" s="125">
        <f>'(E1) Taksat '!C26</f>
        <v>1000</v>
      </c>
      <c r="E8" s="126">
        <f>'(E1) Taksat '!K26</f>
        <v>2000.16</v>
      </c>
      <c r="F8" s="126">
        <f>'(E1) Taksat '!L26</f>
        <v>2200.1759999999999</v>
      </c>
      <c r="G8" s="126">
        <f>'(E1) Taksat '!M26</f>
        <v>2200.1759999999999</v>
      </c>
    </row>
    <row r="9" spans="1:7" ht="13.5" customHeight="1" x14ac:dyDescent="0.2">
      <c r="A9" s="786" t="str">
        <f>'(E1) Taksat '!A35</f>
        <v>Taksa e fjetjes ne hotel</v>
      </c>
      <c r="B9" s="787"/>
      <c r="C9" s="125">
        <f>'(E1) Taksat '!B35</f>
        <v>0</v>
      </c>
      <c r="D9" s="125">
        <f>'(E1) Taksat '!C35</f>
        <v>0</v>
      </c>
      <c r="E9" s="126">
        <f>'(E1) Taksat '!K35</f>
        <v>0</v>
      </c>
      <c r="F9" s="126">
        <f>'(E1) Taksat '!L35</f>
        <v>0</v>
      </c>
      <c r="G9" s="126">
        <f>'(E1) Taksat '!M35</f>
        <v>0</v>
      </c>
    </row>
    <row r="10" spans="1:7" ht="13.5" customHeight="1" x14ac:dyDescent="0.2">
      <c r="A10" s="786" t="str">
        <f>'(E1) Taksat '!A45</f>
        <v>Taksa e ndikimit në infrastrukturë nga ndertimet e reja</v>
      </c>
      <c r="B10" s="787"/>
      <c r="C10" s="125">
        <f>'(E1) Taksat '!B45</f>
        <v>143</v>
      </c>
      <c r="D10" s="125">
        <f>'(E1) Taksat '!C45</f>
        <v>1100</v>
      </c>
      <c r="E10" s="126">
        <f>'(E1) Taksat '!K45</f>
        <v>499.64199999999994</v>
      </c>
      <c r="F10" s="126">
        <f>'(E1) Taksat '!L45</f>
        <v>499.64199999999994</v>
      </c>
      <c r="G10" s="126">
        <f>'(E1) Taksat '!M45</f>
        <v>700.49808399999995</v>
      </c>
    </row>
    <row r="11" spans="1:7" ht="13.5" customHeight="1" x14ac:dyDescent="0.2">
      <c r="A11" s="786" t="str">
        <f>'(E1) Taksat '!A55</f>
        <v>Taksa mbi kalimin e të drejtës së pronësisë për pasuritë e paluajtshme</v>
      </c>
      <c r="B11" s="787"/>
      <c r="C11" s="125">
        <f>'(E1) Taksat '!B55</f>
        <v>0</v>
      </c>
      <c r="D11" s="125">
        <f>'(E1) Taksat '!C55</f>
        <v>0</v>
      </c>
      <c r="E11" s="126">
        <f>'(E1) Taksat '!K55</f>
        <v>0</v>
      </c>
      <c r="F11" s="126">
        <f>'(E1) Taksat '!L55</f>
        <v>0</v>
      </c>
      <c r="G11" s="126">
        <f>'(E1) Taksat '!M55</f>
        <v>0</v>
      </c>
    </row>
    <row r="12" spans="1:7" ht="13.5" customHeight="1" x14ac:dyDescent="0.2">
      <c r="A12" s="786" t="str">
        <f>'(E1) Taksat '!A65</f>
        <v>Taksa e rregjistrimit të automjeteve/Taksa e mjetet e perdorura</v>
      </c>
      <c r="B12" s="787"/>
      <c r="C12" s="125">
        <f>'(E1) Taksat '!B65</f>
        <v>518</v>
      </c>
      <c r="D12" s="125">
        <f>'(E1) Taksat '!C65</f>
        <v>1000</v>
      </c>
      <c r="E12" s="126">
        <f>'(E1) Taksat '!K65</f>
        <v>1000.2579999999999</v>
      </c>
      <c r="F12" s="126">
        <f>'(E1) Taksat '!L65</f>
        <v>1101.284058</v>
      </c>
      <c r="G12" s="126">
        <f>'(E1) Taksat '!M65</f>
        <v>1200.39962322</v>
      </c>
    </row>
    <row r="13" spans="1:7" ht="13.5" customHeight="1" x14ac:dyDescent="0.2">
      <c r="A13" s="786" t="str">
        <f>'(E1) Taksat '!A75</f>
        <v xml:space="preserve">Taksa për zenien hapësirave publike </v>
      </c>
      <c r="B13" s="787"/>
      <c r="C13" s="125">
        <f>'(E1) Taksat '!B75</f>
        <v>0</v>
      </c>
      <c r="D13" s="125">
        <f>'(E1) Taksat '!C75</f>
        <v>0</v>
      </c>
      <c r="E13" s="126">
        <f>'(E1) Taksat '!K75</f>
        <v>0</v>
      </c>
      <c r="F13" s="126">
        <f>'(E1) Taksat '!L75</f>
        <v>0</v>
      </c>
      <c r="G13" s="126">
        <f>'(E1) Taksat '!M75</f>
        <v>0</v>
      </c>
    </row>
    <row r="14" spans="1:7" ht="13.5" customHeight="1" x14ac:dyDescent="0.2">
      <c r="A14" s="786" t="str">
        <f>'(E1) Taksat '!A85</f>
        <v>Vendosje tabele për qëllime identifikimi</v>
      </c>
      <c r="B14" s="787"/>
      <c r="C14" s="125">
        <f>'(E1) Taksat '!B85</f>
        <v>0</v>
      </c>
      <c r="D14" s="125">
        <f>'(E1) Taksat '!C85</f>
        <v>0</v>
      </c>
      <c r="E14" s="126">
        <f>'(E1) Taksat '!K85</f>
        <v>0</v>
      </c>
      <c r="F14" s="126">
        <f>'(E1) Taksat '!L85</f>
        <v>0</v>
      </c>
      <c r="G14" s="126">
        <f>'(E1) Taksat '!M85</f>
        <v>0</v>
      </c>
    </row>
    <row r="15" spans="1:7" ht="13.5" customHeight="1" x14ac:dyDescent="0.2">
      <c r="A15" s="786" t="str">
        <f>'(E1) Taksat '!A95</f>
        <v>Taksa të përkohshme</v>
      </c>
      <c r="B15" s="787"/>
      <c r="C15" s="125">
        <f>'(E1) Taksat '!B95</f>
        <v>0</v>
      </c>
      <c r="D15" s="125">
        <f>'(E1) Taksat '!C95</f>
        <v>0</v>
      </c>
      <c r="E15" s="126">
        <f>'(E1) Taksat '!K95</f>
        <v>0</v>
      </c>
      <c r="F15" s="126">
        <f>'(E1) Taksat '!L95</f>
        <v>0</v>
      </c>
      <c r="G15" s="126">
        <f>'(E1) Taksat '!M95</f>
        <v>0</v>
      </c>
    </row>
    <row r="16" spans="1:7" ht="13.5" customHeight="1" x14ac:dyDescent="0.2">
      <c r="A16" s="786" t="str">
        <f>'(E1) Taksat '!A105</f>
        <v>Vendosje tabele për qëllime reklamimi II. (të lëvizshme dhe të palëvizshme)</v>
      </c>
      <c r="B16" s="787"/>
      <c r="C16" s="125">
        <f>'(E1) Taksat '!B105</f>
        <v>155</v>
      </c>
      <c r="D16" s="125">
        <f>'(E1) Taksat '!C105</f>
        <v>155</v>
      </c>
      <c r="E16" s="126">
        <f>'(E1) Taksat '!K105</f>
        <v>399.745</v>
      </c>
      <c r="F16" s="126">
        <f>'(E1) Taksat '!L105</f>
        <v>399.745</v>
      </c>
      <c r="G16" s="126">
        <f>'(E1) Taksat '!M105</f>
        <v>399.745</v>
      </c>
    </row>
    <row r="17" spans="1:7" ht="13.5" customHeight="1" x14ac:dyDescent="0.2">
      <c r="A17" s="786" t="str">
        <f>'(E1) Taksat '!A115</f>
        <v>Taksa të ndara 1</v>
      </c>
      <c r="B17" s="787"/>
      <c r="C17" s="125">
        <f>'(E1) Taksat '!B115</f>
        <v>0</v>
      </c>
      <c r="D17" s="125">
        <f>'(E1) Taksat '!C115</f>
        <v>0</v>
      </c>
      <c r="E17" s="126">
        <f>'(E1) Taksat '!K115</f>
        <v>400</v>
      </c>
      <c r="F17" s="126">
        <f>'(E1) Taksat '!L115</f>
        <v>400</v>
      </c>
      <c r="G17" s="126">
        <f>'(E1) Taksat '!M115</f>
        <v>400</v>
      </c>
    </row>
    <row r="18" spans="1:7" ht="13.5" customHeight="1" x14ac:dyDescent="0.2">
      <c r="A18" s="786" t="str">
        <f>'(E1) Taksat '!A125</f>
        <v>Taksa të ndara 2</v>
      </c>
      <c r="B18" s="787"/>
      <c r="C18" s="125">
        <f>'(E1) Taksat '!B125</f>
        <v>0</v>
      </c>
      <c r="D18" s="125">
        <f>'(E1) Taksat '!C125</f>
        <v>0</v>
      </c>
      <c r="E18" s="126">
        <f>'(E1) Taksat '!K125</f>
        <v>0</v>
      </c>
      <c r="F18" s="126">
        <f>'(E1) Taksat '!L125</f>
        <v>0</v>
      </c>
      <c r="G18" s="126">
        <f>'(E1) Taksat '!M125</f>
        <v>0</v>
      </c>
    </row>
    <row r="19" spans="1:7" ht="13.5" customHeight="1" x14ac:dyDescent="0.2">
      <c r="A19" s="786" t="str">
        <f>'(E1) Taksat '!A135</f>
        <v>Taksa të ndara 3</v>
      </c>
      <c r="B19" s="787"/>
      <c r="C19" s="125">
        <f>'(E1) Taksat '!B135</f>
        <v>0</v>
      </c>
      <c r="D19" s="125">
        <f>'(E1) Taksat '!C135</f>
        <v>0</v>
      </c>
      <c r="E19" s="126">
        <f>'(E1) Taksat '!K135</f>
        <v>0</v>
      </c>
      <c r="F19" s="126">
        <f>'(E1) Taksat '!L135</f>
        <v>0</v>
      </c>
      <c r="G19" s="126">
        <f>'(E1) Taksat '!M135</f>
        <v>0</v>
      </c>
    </row>
    <row r="20" spans="1:7" ht="13.5" customHeight="1" x14ac:dyDescent="0.2">
      <c r="A20" s="786" t="str">
        <f>'(E1) Taksat '!A145</f>
        <v>Taksa të ndara 4</v>
      </c>
      <c r="B20" s="787"/>
      <c r="C20" s="125">
        <f>'(E1) Taksat '!B145</f>
        <v>0</v>
      </c>
      <c r="D20" s="125">
        <f>'(E1) Taksat '!C145</f>
        <v>0</v>
      </c>
      <c r="E20" s="126">
        <f>'(E1) Taksat '!K145</f>
        <v>0</v>
      </c>
      <c r="F20" s="126">
        <f>'(E1) Taksat '!L145</f>
        <v>0</v>
      </c>
      <c r="G20" s="126">
        <f>'(E1) Taksat '!M145</f>
        <v>0</v>
      </c>
    </row>
    <row r="21" spans="1:7" ht="13.5" customHeight="1" x14ac:dyDescent="0.2">
      <c r="A21" s="796" t="str">
        <f>'(E1) Taksat '!A156</f>
        <v>Të ardhurat gjithsej nga taksat</v>
      </c>
      <c r="B21" s="800"/>
      <c r="C21" s="128">
        <f>SUM(C6:C20)</f>
        <v>2325</v>
      </c>
      <c r="D21" s="128">
        <f>SUM(D6:D20)</f>
        <v>4205</v>
      </c>
      <c r="E21" s="128">
        <f>SUM(E6:E20)</f>
        <v>5899.7569999999996</v>
      </c>
      <c r="F21" s="128">
        <f>SUM(F6:F20)</f>
        <v>6200.1988167999998</v>
      </c>
      <c r="G21" s="128">
        <f>SUM(G6:G20)</f>
        <v>6700.8750418999998</v>
      </c>
    </row>
    <row r="22" spans="1:7" ht="13.5" customHeight="1" x14ac:dyDescent="0.2">
      <c r="A22" s="127" t="str">
        <f>'(E2) Tarifat '!A3:M3</f>
        <v xml:space="preserve">(E2) PARASHIKIMI I TË ARDHURAVE NGA TARIFAT </v>
      </c>
      <c r="C22" s="129"/>
      <c r="D22" s="129"/>
      <c r="E22" s="129"/>
      <c r="F22" s="129"/>
      <c r="G22" s="129"/>
    </row>
    <row r="23" spans="1:7" ht="13.5" customHeight="1" x14ac:dyDescent="0.2">
      <c r="A23" s="786" t="str">
        <f>'(E2) Tarifat '!A6</f>
        <v xml:space="preserve">Tarifa e pastrimit </v>
      </c>
      <c r="B23" s="787" t="e">
        <f>'(E2) Tarifat '!#REF!</f>
        <v>#REF!</v>
      </c>
      <c r="C23" s="125">
        <f>'(E2) Tarifat '!B6</f>
        <v>0</v>
      </c>
      <c r="D23" s="125">
        <f>'(E2) Tarifat '!C6</f>
        <v>300</v>
      </c>
      <c r="E23" s="126">
        <f>'(E2) Tarifat '!K6</f>
        <v>800</v>
      </c>
      <c r="F23" s="126">
        <f>'(E2) Tarifat '!L6</f>
        <v>800</v>
      </c>
      <c r="G23" s="126">
        <f>'(E2) Tarifat '!M6</f>
        <v>800</v>
      </c>
    </row>
    <row r="24" spans="1:7" ht="13.5" customHeight="1" x14ac:dyDescent="0.2">
      <c r="A24" s="786" t="str">
        <f>'(E2) Tarifat '!A16</f>
        <v xml:space="preserve">Tarifa e hapësirës publike </v>
      </c>
      <c r="B24" s="787" t="e">
        <f>'(E2) Tarifat '!#REF!</f>
        <v>#REF!</v>
      </c>
      <c r="C24" s="125">
        <f>'(E2) Tarifat '!B16</f>
        <v>0</v>
      </c>
      <c r="D24" s="125">
        <f>'(E2) Tarifat '!C16</f>
        <v>0</v>
      </c>
      <c r="E24" s="126">
        <f>'(E2) Tarifat '!K16</f>
        <v>0</v>
      </c>
      <c r="F24" s="126">
        <f>'(E2) Tarifat '!L16</f>
        <v>0</v>
      </c>
      <c r="G24" s="126">
        <f>'(E2) Tarifat '!M16</f>
        <v>0</v>
      </c>
    </row>
    <row r="25" spans="1:7" ht="13.5" customHeight="1" x14ac:dyDescent="0.2">
      <c r="A25" s="786" t="str">
        <f>'(E2) Tarifat '!A26</f>
        <v>Tarifa e ujit të pijshëm</v>
      </c>
      <c r="B25" s="787" t="e">
        <f>'(E2) Tarifat '!#REF!</f>
        <v>#REF!</v>
      </c>
      <c r="C25" s="125">
        <f>'(E2) Tarifat '!B26</f>
        <v>1122</v>
      </c>
      <c r="D25" s="125">
        <f>'(E2) Tarifat '!C26</f>
        <v>1200</v>
      </c>
      <c r="E25" s="126">
        <f>'(E2) Tarifat '!K26</f>
        <v>1800.81</v>
      </c>
      <c r="F25" s="126">
        <f>'(E2) Tarifat '!L26</f>
        <v>2000.6999099999998</v>
      </c>
      <c r="G25" s="126">
        <f>'(E2) Tarifat '!M26</f>
        <v>2000.6999099999998</v>
      </c>
    </row>
    <row r="26" spans="1:7" ht="13.5" customHeight="1" x14ac:dyDescent="0.2">
      <c r="A26" s="786" t="str">
        <f>'(E2) Tarifat '!A36</f>
        <v>Tarifa e ndriçimit publik</v>
      </c>
      <c r="B26" s="787" t="e">
        <f>'(E2) Tarifat '!#REF!</f>
        <v>#REF!</v>
      </c>
      <c r="C26" s="125">
        <f>'(E2) Tarifat '!B36</f>
        <v>58</v>
      </c>
      <c r="D26" s="125">
        <f>'(E2) Tarifat '!C36</f>
        <v>0</v>
      </c>
      <c r="E26" s="126">
        <f>'(E2) Tarifat '!K36</f>
        <v>0</v>
      </c>
      <c r="F26" s="126">
        <f>'(E2) Tarifat '!L36</f>
        <v>0</v>
      </c>
      <c r="G26" s="126">
        <f>'(E2) Tarifat '!M36</f>
        <v>0</v>
      </c>
    </row>
    <row r="27" spans="1:7" ht="13.5" customHeight="1" x14ac:dyDescent="0.2">
      <c r="A27" s="786" t="str">
        <f>'(E2) Tarifat '!A46</f>
        <v>Tarifa e sinjalistikës</v>
      </c>
      <c r="B27" s="787" t="e">
        <f>'(E2) Tarifat '!#REF!</f>
        <v>#REF!</v>
      </c>
      <c r="C27" s="125">
        <f>'(E2) Tarifat '!B46</f>
        <v>0</v>
      </c>
      <c r="D27" s="125">
        <f>'(E2) Tarifat '!C46</f>
        <v>0</v>
      </c>
      <c r="E27" s="126">
        <f>'(E2) Tarifat '!K46</f>
        <v>0</v>
      </c>
      <c r="F27" s="126">
        <f>'(E2) Tarifat '!L46</f>
        <v>0</v>
      </c>
      <c r="G27" s="126">
        <f>'(E2) Tarifat '!M46</f>
        <v>0</v>
      </c>
    </row>
    <row r="28" spans="1:7" ht="13.5" customHeight="1" x14ac:dyDescent="0.2">
      <c r="A28" s="786" t="str">
        <f>'(E2) Tarifat '!A56</f>
        <v>Tarifa e gjelbrimit</v>
      </c>
      <c r="B28" s="787" t="e">
        <f>'(E2) Tarifat '!#REF!</f>
        <v>#REF!</v>
      </c>
      <c r="C28" s="125">
        <f>'(E2) Tarifat '!B56</f>
        <v>0</v>
      </c>
      <c r="D28" s="125">
        <f>'(E2) Tarifat '!C56</f>
        <v>0</v>
      </c>
      <c r="E28" s="126">
        <f>'(E2) Tarifat '!K56</f>
        <v>0</v>
      </c>
      <c r="F28" s="126">
        <f>'(E2) Tarifat '!L56</f>
        <v>0</v>
      </c>
      <c r="G28" s="126">
        <f>'(E2) Tarifat '!M56</f>
        <v>0</v>
      </c>
    </row>
    <row r="29" spans="1:7" ht="13.5" customHeight="1" x14ac:dyDescent="0.2">
      <c r="A29" s="786" t="str">
        <f>'(E2) Tarifat '!A66</f>
        <v xml:space="preserve">Tarifa e reklamës </v>
      </c>
      <c r="B29" s="787" t="e">
        <f>'(E2) Tarifat '!#REF!</f>
        <v>#REF!</v>
      </c>
      <c r="C29" s="125">
        <f>'(E2) Tarifat '!B66</f>
        <v>0</v>
      </c>
      <c r="D29" s="125">
        <f>'(E2) Tarifat '!C66</f>
        <v>0</v>
      </c>
      <c r="E29" s="126">
        <f>'(E2) Tarifat '!K66</f>
        <v>0</v>
      </c>
      <c r="F29" s="126">
        <f>'(E2) Tarifat '!L66</f>
        <v>0</v>
      </c>
      <c r="G29" s="126">
        <f>'(E2) Tarifat '!M66</f>
        <v>0</v>
      </c>
    </row>
    <row r="30" spans="1:7" ht="13.5" customHeight="1" x14ac:dyDescent="0.2">
      <c r="A30" s="786" t="str">
        <f>'(E2) Tarifat '!A76</f>
        <v>Tarifa e parkimit</v>
      </c>
      <c r="B30" s="787" t="e">
        <f>'(E2) Tarifat '!#REF!</f>
        <v>#REF!</v>
      </c>
      <c r="C30" s="125">
        <f>'(E2) Tarifat '!B76</f>
        <v>0</v>
      </c>
      <c r="D30" s="125">
        <f>'(E2) Tarifat '!C76</f>
        <v>0</v>
      </c>
      <c r="E30" s="126">
        <f>'(E2) Tarifat '!K76</f>
        <v>0</v>
      </c>
      <c r="F30" s="126">
        <f>'(E2) Tarifat '!L76</f>
        <v>0</v>
      </c>
      <c r="G30" s="126">
        <f>'(E2) Tarifat '!M76</f>
        <v>0</v>
      </c>
    </row>
    <row r="31" spans="1:7" ht="13.5" customHeight="1" x14ac:dyDescent="0.2">
      <c r="A31" s="786" t="str">
        <f>'(E2) Tarifat '!A86</f>
        <v>Tarifa e thertores</v>
      </c>
      <c r="B31" s="787" t="e">
        <f>'(E2) Tarifat '!#REF!</f>
        <v>#REF!</v>
      </c>
      <c r="C31" s="125">
        <f>'(E2) Tarifat '!B86</f>
        <v>0</v>
      </c>
      <c r="D31" s="125">
        <f>'(E2) Tarifat '!C86</f>
        <v>0</v>
      </c>
      <c r="E31" s="126">
        <f>'(E2) Tarifat '!K86</f>
        <v>0</v>
      </c>
      <c r="F31" s="126">
        <f>'(E2) Tarifat '!L86</f>
        <v>0</v>
      </c>
      <c r="G31" s="126">
        <f>'(E2) Tarifat '!M86</f>
        <v>0</v>
      </c>
    </row>
    <row r="32" spans="1:7" ht="13.5" customHeight="1" x14ac:dyDescent="0.2">
      <c r="A32" s="786" t="str">
        <f>'(E2) Tarifat '!A96</f>
        <v>Tarifa për shërbime administrative</v>
      </c>
      <c r="B32" s="787" t="e">
        <f>'(E2) Tarifat '!#REF!</f>
        <v>#REF!</v>
      </c>
      <c r="C32" s="125">
        <f>'(E2) Tarifat '!B96</f>
        <v>82</v>
      </c>
      <c r="D32" s="125">
        <f>'(E2) Tarifat '!C96</f>
        <v>50</v>
      </c>
      <c r="E32" s="126">
        <f>'(E2) Tarifat '!K96</f>
        <v>200.90000000000003</v>
      </c>
      <c r="F32" s="126">
        <f>'(E2) Tarifat '!L96</f>
        <v>200.90000000000003</v>
      </c>
      <c r="G32" s="126">
        <f>'(E2) Tarifat '!M96</f>
        <v>200.90000000000003</v>
      </c>
    </row>
    <row r="33" spans="1:7" ht="13.5" customHeight="1" x14ac:dyDescent="0.2">
      <c r="A33" s="786" t="str">
        <f>'(E2) Tarifat '!A106</f>
        <v>Tarifa për shërbime sociale</v>
      </c>
      <c r="B33" s="787" t="e">
        <f>'(E2) Tarifat '!#REF!</f>
        <v>#REF!</v>
      </c>
      <c r="C33" s="125">
        <f>'(E2) Tarifat '!B106</f>
        <v>0</v>
      </c>
      <c r="D33" s="125">
        <f>'(E2) Tarifat '!C106</f>
        <v>0</v>
      </c>
      <c r="E33" s="126">
        <f>'(E2) Tarifat '!K106</f>
        <v>0</v>
      </c>
      <c r="F33" s="126">
        <f>'(E2) Tarifat '!L106</f>
        <v>0</v>
      </c>
      <c r="G33" s="126">
        <f>'(E2) Tarifat '!M106</f>
        <v>0</v>
      </c>
    </row>
    <row r="34" spans="1:7" ht="13.5" customHeight="1" x14ac:dyDescent="0.2">
      <c r="A34" s="786" t="str">
        <f>'(E2) Tarifat '!A116</f>
        <v>Tarifa për aktivitete sportive dhe kulturore</v>
      </c>
      <c r="B34" s="787" t="e">
        <f>'(E2) Tarifat '!#REF!</f>
        <v>#REF!</v>
      </c>
      <c r="C34" s="125">
        <f>'(E2) Tarifat '!B116</f>
        <v>0</v>
      </c>
      <c r="D34" s="125">
        <f>'(E2) Tarifat '!C116</f>
        <v>0</v>
      </c>
      <c r="E34" s="126">
        <f>'(E2) Tarifat '!K116</f>
        <v>0</v>
      </c>
      <c r="F34" s="126">
        <f>'(E2) Tarifat '!L116</f>
        <v>0</v>
      </c>
      <c r="G34" s="126">
        <f>'(E2) Tarifat '!M116</f>
        <v>0</v>
      </c>
    </row>
    <row r="35" spans="1:7" ht="13.5" customHeight="1" x14ac:dyDescent="0.2">
      <c r="A35" s="786" t="str">
        <f>'(E2) Tarifat '!A126</f>
        <v>Tarifa për shërbime të tjera</v>
      </c>
      <c r="B35" s="787" t="e">
        <f>'(E2) Tarifat '!#REF!</f>
        <v>#REF!</v>
      </c>
      <c r="C35" s="125">
        <f>'(E2) Tarifat '!B126</f>
        <v>72</v>
      </c>
      <c r="D35" s="125">
        <f>'(E2) Tarifat '!C126</f>
        <v>1245</v>
      </c>
      <c r="E35" s="126">
        <f>'(E2) Tarifat '!K126</f>
        <v>802.80000000000007</v>
      </c>
      <c r="F35" s="126">
        <f>'(E2) Tarifat '!L126</f>
        <v>802.80000000000007</v>
      </c>
      <c r="G35" s="126">
        <f>'(E2) Tarifat '!M126</f>
        <v>802.80000000000007</v>
      </c>
    </row>
    <row r="36" spans="1:7" ht="13.5" customHeight="1" x14ac:dyDescent="0.2">
      <c r="A36" s="796" t="str">
        <f>'(E2) Tarifat '!A136</f>
        <v>Të ardhurat gjithsej nga tarifat</v>
      </c>
      <c r="B36" s="800"/>
      <c r="C36" s="132">
        <f>SUM(C23:C35)</f>
        <v>1334</v>
      </c>
      <c r="D36" s="128">
        <f>SUM(D23:D35)</f>
        <v>2795</v>
      </c>
      <c r="E36" s="128">
        <f>SUM(E23:E35)</f>
        <v>3604.51</v>
      </c>
      <c r="F36" s="128">
        <f>SUM(F23:F35)</f>
        <v>3804.3999100000001</v>
      </c>
      <c r="G36" s="128">
        <f>SUM(G23:G35)</f>
        <v>3804.3999100000001</v>
      </c>
    </row>
    <row r="37" spans="1:7" ht="13.5" customHeight="1" x14ac:dyDescent="0.2">
      <c r="A37" s="127" t="str">
        <f>'(E3) Gjobat'!A3:M3</f>
        <v xml:space="preserve">(E3) PARASHIKIMI I TË ARDHURAVE NGA GJOBAT </v>
      </c>
      <c r="C37" s="129"/>
      <c r="D37" s="129"/>
      <c r="E37" s="129"/>
      <c r="F37" s="129"/>
      <c r="G37" s="129"/>
    </row>
    <row r="38" spans="1:7" ht="13.5" customHeight="1" x14ac:dyDescent="0.2">
      <c r="A38" s="53">
        <f>'(E3) Gjobat'!A6</f>
        <v>0</v>
      </c>
      <c r="B38" s="57">
        <f>'(C2) Të ardhurat Viti kaluar'!B40</f>
        <v>0</v>
      </c>
      <c r="C38" s="125">
        <f>'(E3) Gjobat'!B6</f>
        <v>0</v>
      </c>
      <c r="D38" s="125">
        <f>'(E3) Gjobat'!C6</f>
        <v>0</v>
      </c>
      <c r="E38" s="126">
        <f>'(E3) Gjobat'!K6</f>
        <v>0</v>
      </c>
      <c r="F38" s="126">
        <f>'(E3) Gjobat'!L6</f>
        <v>0</v>
      </c>
      <c r="G38" s="126">
        <f>'(E3) Gjobat'!M6</f>
        <v>0</v>
      </c>
    </row>
    <row r="39" spans="1:7" ht="13.5" customHeight="1" x14ac:dyDescent="0.2">
      <c r="A39" s="53">
        <f>'(E3) Gjobat'!A16</f>
        <v>0</v>
      </c>
      <c r="B39" s="57">
        <f>'(C2) Të ardhurat Viti kaluar'!B41</f>
        <v>0</v>
      </c>
      <c r="C39" s="125">
        <f>'(E3) Gjobat'!B16</f>
        <v>0</v>
      </c>
      <c r="D39" s="125">
        <f>'(E3) Gjobat'!C16</f>
        <v>0</v>
      </c>
      <c r="E39" s="126">
        <f>'(E3) Gjobat'!K16</f>
        <v>0</v>
      </c>
      <c r="F39" s="126">
        <f>'(E3) Gjobat'!L16</f>
        <v>0</v>
      </c>
      <c r="G39" s="126">
        <f>'(E3) Gjobat'!M16</f>
        <v>0</v>
      </c>
    </row>
    <row r="40" spans="1:7" ht="13.5" customHeight="1" x14ac:dyDescent="0.2">
      <c r="A40" s="53">
        <f>'(E3) Gjobat'!A26</f>
        <v>0</v>
      </c>
      <c r="B40" s="57">
        <f>'(C2) Të ardhurat Viti kaluar'!B42</f>
        <v>0</v>
      </c>
      <c r="C40" s="125">
        <f>'(E3) Gjobat'!B26</f>
        <v>0</v>
      </c>
      <c r="D40" s="125">
        <f>'(E3) Gjobat'!C26</f>
        <v>0</v>
      </c>
      <c r="E40" s="126">
        <f>'(E3) Gjobat'!K26</f>
        <v>0</v>
      </c>
      <c r="F40" s="126">
        <f>'(E3) Gjobat'!L26</f>
        <v>0</v>
      </c>
      <c r="G40" s="126">
        <f>'(E3) Gjobat'!M26</f>
        <v>0</v>
      </c>
    </row>
    <row r="41" spans="1:7" ht="13.5" customHeight="1" x14ac:dyDescent="0.2">
      <c r="A41" s="55" t="str">
        <f>'(E3) Gjobat'!A36</f>
        <v>Gjithsej gjobat</v>
      </c>
      <c r="B41" s="58"/>
      <c r="C41" s="128">
        <f>SUM(C38:C40)</f>
        <v>0</v>
      </c>
      <c r="D41" s="128">
        <f>SUM(D38:D40)</f>
        <v>0</v>
      </c>
      <c r="E41" s="128">
        <f>SUM(E38:E40)</f>
        <v>0</v>
      </c>
      <c r="F41" s="128">
        <f>SUM(F38:F40)</f>
        <v>0</v>
      </c>
      <c r="G41" s="128">
        <f>SUM(G38:G40)</f>
        <v>0</v>
      </c>
    </row>
    <row r="42" spans="1:7" ht="13.5" customHeight="1" x14ac:dyDescent="0.2">
      <c r="A42" s="127" t="str">
        <f>'(C2) Të ardhurat Viti kaluar'!A44:D44</f>
        <v>NGA ASETET</v>
      </c>
      <c r="C42" s="129"/>
      <c r="D42" s="129"/>
      <c r="E42" s="129"/>
      <c r="F42" s="129"/>
      <c r="G42" s="129"/>
    </row>
    <row r="43" spans="1:7" ht="13.5" customHeight="1" x14ac:dyDescent="0.2">
      <c r="A43" s="53" t="str">
        <f>'(C2) Të ardhurat Viti kaluar'!A45</f>
        <v>Shitja e ndërtesës</v>
      </c>
      <c r="B43" s="57">
        <f>'(C2) Të ardhurat Viti kaluar'!B45</f>
        <v>0</v>
      </c>
      <c r="C43" s="125">
        <f>'(C2) Të ardhurat Viti kaluar'!C45</f>
        <v>0</v>
      </c>
      <c r="D43" s="125">
        <f>'(C2) Të ardhurat Viti kaluar'!D45</f>
        <v>0</v>
      </c>
      <c r="E43" s="126">
        <f>'(E4) Të tjera'!L5</f>
        <v>0</v>
      </c>
      <c r="F43" s="126">
        <f>'(E4) Të tjera'!M5</f>
        <v>0</v>
      </c>
      <c r="G43" s="126">
        <f>'(E4) Të tjera'!N5</f>
        <v>0</v>
      </c>
    </row>
    <row r="44" spans="1:7" ht="13.5" customHeight="1" x14ac:dyDescent="0.2">
      <c r="A44" s="53" t="str">
        <f>'(C2) Të ardhurat Viti kaluar'!A46</f>
        <v>Shitja e tokës</v>
      </c>
      <c r="B44" s="57">
        <f>'(C2) Të ardhurat Viti kaluar'!B46</f>
        <v>0</v>
      </c>
      <c r="C44" s="125">
        <f>'(C2) Të ardhurat Viti kaluar'!C46</f>
        <v>0</v>
      </c>
      <c r="D44" s="125">
        <f>'(C2) Të ardhurat Viti kaluar'!D46</f>
        <v>0</v>
      </c>
      <c r="E44" s="126">
        <f>'(E4) Të tjera'!L7</f>
        <v>0</v>
      </c>
      <c r="F44" s="126">
        <f>'(E4) Të tjera'!M7</f>
        <v>0</v>
      </c>
      <c r="G44" s="126">
        <f>'(E4) Të tjera'!N7</f>
        <v>0</v>
      </c>
    </row>
    <row r="45" spans="1:7" ht="13.5" customHeight="1" x14ac:dyDescent="0.2">
      <c r="A45" s="53" t="str">
        <f>'(C2) Të ardhurat Viti kaluar'!A47</f>
        <v>Shitja e pronave të tjera</v>
      </c>
      <c r="B45" s="57">
        <f>'(C2) Të ardhurat Viti kaluar'!B47</f>
        <v>0</v>
      </c>
      <c r="C45" s="125">
        <f>'(C2) Të ardhurat Viti kaluar'!C47</f>
        <v>0</v>
      </c>
      <c r="D45" s="125">
        <f>'(C2) Të ardhurat Viti kaluar'!D47</f>
        <v>0</v>
      </c>
      <c r="E45" s="126">
        <f>'(E4) Të tjera'!L9</f>
        <v>0</v>
      </c>
      <c r="F45" s="126">
        <f>'(E4) Të tjera'!M9</f>
        <v>0</v>
      </c>
      <c r="G45" s="126">
        <f>'(E4) Të tjera'!N9</f>
        <v>0</v>
      </c>
    </row>
    <row r="46" spans="1:7" ht="13.5" customHeight="1" x14ac:dyDescent="0.2">
      <c r="A46" s="53" t="str">
        <f>'(C2) Të ardhurat Viti kaluar'!A48</f>
        <v>Qera e tokës</v>
      </c>
      <c r="B46" s="57">
        <f>'(C2) Të ardhurat Viti kaluar'!B48</f>
        <v>0</v>
      </c>
      <c r="C46" s="125">
        <f>'(C2) Të ardhurat Viti kaluar'!C48</f>
        <v>0</v>
      </c>
      <c r="D46" s="125">
        <f>'(C2) Të ardhurat Viti kaluar'!D48</f>
        <v>0</v>
      </c>
      <c r="E46" s="126">
        <f>'(E4) Të tjera'!L11</f>
        <v>0</v>
      </c>
      <c r="F46" s="126">
        <f>'(E4) Të tjera'!M11</f>
        <v>0</v>
      </c>
      <c r="G46" s="126">
        <f>'(E4) Të tjera'!N11</f>
        <v>0</v>
      </c>
    </row>
    <row r="47" spans="1:7" ht="13.5" customHeight="1" x14ac:dyDescent="0.2">
      <c r="A47" s="53" t="str">
        <f>'(C2) Të ardhurat Viti kaluar'!A49</f>
        <v>Qera e ndërtesës</v>
      </c>
      <c r="B47" s="57">
        <f>'(C2) Të ardhurat Viti kaluar'!B49</f>
        <v>0</v>
      </c>
      <c r="C47" s="125">
        <f>'(C2) Të ardhurat Viti kaluar'!C49</f>
        <v>0</v>
      </c>
      <c r="D47" s="125">
        <f>'(C2) Të ardhurat Viti kaluar'!D49</f>
        <v>0</v>
      </c>
      <c r="E47" s="126">
        <f>'(E4) Të tjera'!L13</f>
        <v>0</v>
      </c>
      <c r="F47" s="126">
        <f>'(E4) Të tjera'!M13</f>
        <v>0</v>
      </c>
      <c r="G47" s="126">
        <f>'(E4) Të tjera'!N13</f>
        <v>0</v>
      </c>
    </row>
    <row r="48" spans="1:7" ht="13.5" customHeight="1" x14ac:dyDescent="0.2">
      <c r="A48" s="796" t="str">
        <f>'(C2) Të ardhurat Viti kaluar'!A50</f>
        <v>Gjithsej të ardhurat nga asetet</v>
      </c>
      <c r="B48" s="797"/>
      <c r="C48" s="128">
        <f>SUM(C43:C47)</f>
        <v>0</v>
      </c>
      <c r="D48" s="128">
        <f>SUM(D43:D47)</f>
        <v>0</v>
      </c>
      <c r="E48" s="128">
        <f>SUM(E43:E47)</f>
        <v>0</v>
      </c>
      <c r="F48" s="128">
        <f>SUM(F43:F47)</f>
        <v>0</v>
      </c>
      <c r="G48" s="128">
        <f>SUM(G43:G47)</f>
        <v>0</v>
      </c>
    </row>
    <row r="49" spans="1:7" ht="13.5" customHeight="1" x14ac:dyDescent="0.2">
      <c r="A49" s="127" t="str">
        <f>'(C2) Të ardhurat Viti kaluar'!A51</f>
        <v>NGA NDËRMARRJET</v>
      </c>
      <c r="C49" s="129"/>
      <c r="D49" s="129"/>
      <c r="E49" s="129"/>
      <c r="F49" s="129"/>
      <c r="G49" s="129"/>
    </row>
    <row r="50" spans="1:7" ht="13.5" customHeight="1" x14ac:dyDescent="0.2">
      <c r="A50" s="254" t="str">
        <f>'(C2) Të ardhurat Viti kaluar'!A52</f>
        <v>Të ardhura nga ndërmarrja 1</v>
      </c>
      <c r="B50" s="57">
        <f>'(C2) Të ardhurat Viti kaluar'!B52</f>
        <v>0</v>
      </c>
      <c r="C50" s="125">
        <f>'(C2) Të ardhurat Viti kaluar'!C52</f>
        <v>0</v>
      </c>
      <c r="D50" s="125">
        <f>'(C2) Të ardhurat Viti kaluar'!D52</f>
        <v>0</v>
      </c>
      <c r="E50" s="126">
        <f>'(E4) Të tjera'!L12</f>
        <v>0</v>
      </c>
      <c r="F50" s="126">
        <f>'(E4) Të tjera'!M12</f>
        <v>0</v>
      </c>
      <c r="G50" s="126">
        <f>'(E4) Të tjera'!N12</f>
        <v>0</v>
      </c>
    </row>
    <row r="51" spans="1:7" s="283" customFormat="1" ht="13.5" customHeight="1" x14ac:dyDescent="0.2">
      <c r="A51" s="276" t="str">
        <f>'(C2) Të ardhurat Viti kaluar'!A53</f>
        <v>Të ardhura nga ndërmarrja 2</v>
      </c>
      <c r="B51" s="278">
        <f>'(C2) Të ardhurat Viti kaluar'!B53</f>
        <v>0</v>
      </c>
      <c r="C51" s="287">
        <f>'(C2) Të ardhurat Viti kaluar'!C53</f>
        <v>0</v>
      </c>
      <c r="D51" s="287">
        <f>'(C2) Të ardhurat Viti kaluar'!D53</f>
        <v>0</v>
      </c>
      <c r="E51" s="288">
        <f>'(E4) Të tjera'!L13</f>
        <v>0</v>
      </c>
      <c r="F51" s="288">
        <f>'(E4) Të tjera'!M13</f>
        <v>0</v>
      </c>
      <c r="G51" s="288">
        <f>'(E4) Të tjera'!N13</f>
        <v>0</v>
      </c>
    </row>
    <row r="52" spans="1:7" ht="13.5" customHeight="1" x14ac:dyDescent="0.2">
      <c r="A52" s="276" t="str">
        <f>'(C2) Të ardhurat Viti kaluar'!A54</f>
        <v>Të ardhura nga ndërmmarje të tjera</v>
      </c>
      <c r="B52" s="278">
        <f>'(C2) Të ardhurat Viti kaluar'!B54</f>
        <v>0</v>
      </c>
      <c r="C52" s="125">
        <f>'(C2) Të ardhurat Viti kaluar'!C53</f>
        <v>0</v>
      </c>
      <c r="D52" s="125">
        <f>'(C2) Të ardhurat Viti kaluar'!D53</f>
        <v>0</v>
      </c>
      <c r="E52" s="126">
        <f>'(E4) Të tjera'!L14</f>
        <v>0</v>
      </c>
      <c r="F52" s="126">
        <f>'(E4) Të tjera'!M14</f>
        <v>0</v>
      </c>
      <c r="G52" s="126">
        <f>'(E4) Të tjera'!N14</f>
        <v>0</v>
      </c>
    </row>
    <row r="53" spans="1:7" ht="13.5" customHeight="1" x14ac:dyDescent="0.2">
      <c r="A53" s="796" t="str">
        <f>'(C2) Të ardhurat Viti kaluar'!A55:D55</f>
        <v>Gjithsej nga ndërmarrjet</v>
      </c>
      <c r="B53" s="797"/>
      <c r="C53" s="128">
        <f>SUM(C47:C52)</f>
        <v>0</v>
      </c>
      <c r="D53" s="128">
        <f>SUM(D47:D52)</f>
        <v>0</v>
      </c>
      <c r="E53" s="128">
        <f>SUM(E47:E52)</f>
        <v>0</v>
      </c>
      <c r="F53" s="128">
        <f>SUM(F47:F52)</f>
        <v>0</v>
      </c>
      <c r="G53" s="128">
        <f>SUM(G47:G52)</f>
        <v>0</v>
      </c>
    </row>
    <row r="54" spans="1:7" s="283" customFormat="1" ht="13.5" customHeight="1" x14ac:dyDescent="0.2">
      <c r="A54" s="289" t="str">
        <f>'(C2) Të ardhurat Viti kaluar'!A56:D56</f>
        <v>TË ARDHURA NGA VITI I KALUAR/FAKTI</v>
      </c>
      <c r="B54" s="284"/>
      <c r="C54" s="291"/>
      <c r="D54" s="291"/>
      <c r="E54" s="291"/>
      <c r="F54" s="291"/>
      <c r="G54" s="291"/>
    </row>
    <row r="55" spans="1:7" s="283" customFormat="1" ht="13.5" customHeight="1" x14ac:dyDescent="0.2">
      <c r="A55" s="276" t="str">
        <f>'(C2) Të ardhurat Viti kaluar'!A57</f>
        <v>Gjithsej të ardhura nga viti i kaluar</v>
      </c>
      <c r="B55" s="278"/>
      <c r="C55" s="301">
        <f>'(C2) Të ardhurat Viti kaluar'!C57</f>
        <v>191</v>
      </c>
      <c r="D55" s="301">
        <f>'(C2) Të ardhurat Viti kaluar'!D57</f>
        <v>303</v>
      </c>
      <c r="E55" s="324">
        <f>'(E4) Të tjera'!L29</f>
        <v>916</v>
      </c>
      <c r="F55" s="324">
        <f>'(E4) Të tjera'!M29</f>
        <v>0</v>
      </c>
      <c r="G55" s="324">
        <f>'(E4) Të tjera'!N29</f>
        <v>0</v>
      </c>
    </row>
    <row r="56" spans="1:7" s="283" customFormat="1" ht="13.5" customHeight="1" x14ac:dyDescent="0.2">
      <c r="A56" s="796" t="str">
        <f>'(C2) Të ardhurat Viti kaluar'!A58</f>
        <v>Gjithsej të ardhura nga viti i kaluar</v>
      </c>
      <c r="B56" s="797"/>
      <c r="C56" s="290">
        <f>SUM(C55)</f>
        <v>191</v>
      </c>
      <c r="D56" s="290">
        <f>SUM(D55)</f>
        <v>303</v>
      </c>
      <c r="E56" s="290">
        <f>SUM(E55)</f>
        <v>916</v>
      </c>
      <c r="F56" s="290">
        <f>SUM(F55)</f>
        <v>0</v>
      </c>
      <c r="G56" s="290">
        <f>SUM(G55)</f>
        <v>0</v>
      </c>
    </row>
    <row r="57" spans="1:7" ht="13.5" customHeight="1" x14ac:dyDescent="0.2">
      <c r="A57" s="127" t="str">
        <f>'(E5) Grante'!A3:D3</f>
        <v>(E5) PARASHIKIMI I TË ARDHURAVE - TRANSFERTA TË PAKUSHTËZUARA</v>
      </c>
      <c r="B57" s="76"/>
      <c r="C57" s="131"/>
      <c r="D57" s="131"/>
      <c r="E57" s="131"/>
      <c r="F57" s="131"/>
      <c r="G57" s="131"/>
    </row>
    <row r="58" spans="1:7" ht="13.5" customHeight="1" x14ac:dyDescent="0.2">
      <c r="A58" s="786" t="str">
        <f>'(E5) Grante'!A6</f>
        <v xml:space="preserve">TRANSFERTA TË PAKUSHTËZUARA </v>
      </c>
      <c r="B58" s="791"/>
      <c r="C58" s="125">
        <f>'(C2) Të ardhurat Viti kaluar'!C60</f>
        <v>13035</v>
      </c>
      <c r="D58" s="125">
        <f>'(C2) Të ardhurat Viti kaluar'!D60</f>
        <v>13441</v>
      </c>
      <c r="E58" s="126">
        <f>'(E5) Grante'!L6</f>
        <v>12513</v>
      </c>
      <c r="F58" s="126">
        <f>'(E5) Grante'!M6</f>
        <v>13014</v>
      </c>
      <c r="G58" s="126">
        <f>'(E5) Grante'!N6</f>
        <v>13535</v>
      </c>
    </row>
    <row r="59" spans="1:7" s="138" customFormat="1" ht="13.5" customHeight="1" x14ac:dyDescent="0.2">
      <c r="A59" s="796" t="str">
        <f>'(E5) Grante'!A7</f>
        <v>Gjithsej transferta të pakushtëzuara</v>
      </c>
      <c r="B59" s="797"/>
      <c r="C59" s="128">
        <f>SUM(C58:C58)</f>
        <v>13035</v>
      </c>
      <c r="D59" s="128">
        <f>SUM(D58:D58)</f>
        <v>13441</v>
      </c>
      <c r="E59" s="128">
        <f>SUM(E58:E58)</f>
        <v>12513</v>
      </c>
      <c r="F59" s="128">
        <f>SUM(F58:F58)</f>
        <v>13014</v>
      </c>
      <c r="G59" s="128">
        <f>SUM(G58:G58)</f>
        <v>13535</v>
      </c>
    </row>
    <row r="60" spans="1:7" ht="13.5" customHeight="1" x14ac:dyDescent="0.2">
      <c r="A60" s="127" t="str">
        <f>'(E5) Grante'!A9:D9</f>
        <v xml:space="preserve">(E5) PARASHIKIMI I TË ARDHURAVE - TRANSFERTA TË KUSHTËZUARA </v>
      </c>
      <c r="B60" s="127"/>
      <c r="C60" s="133"/>
      <c r="D60" s="133"/>
      <c r="E60" s="133"/>
      <c r="F60" s="133"/>
      <c r="G60" s="133"/>
    </row>
    <row r="61" spans="1:7" ht="13.5" customHeight="1" x14ac:dyDescent="0.2">
      <c r="A61" s="53" t="str">
        <f>'(E5) Grante'!A12</f>
        <v>Transferta e kushtëzuar 1</v>
      </c>
      <c r="B61" s="53">
        <f>'(E5) Grante'!B12</f>
        <v>0</v>
      </c>
      <c r="C61" s="287">
        <f>'(E5) Grante'!C12</f>
        <v>0</v>
      </c>
      <c r="D61" s="287">
        <f>'(E5) Grante'!D12</f>
        <v>0</v>
      </c>
      <c r="E61" s="288">
        <f>'(E5) Grante'!L12</f>
        <v>0</v>
      </c>
      <c r="F61" s="288">
        <f>'(E5) Grante'!M12</f>
        <v>0</v>
      </c>
      <c r="G61" s="288">
        <f>'(E5) Grante'!N12</f>
        <v>0</v>
      </c>
    </row>
    <row r="62" spans="1:7" ht="13.5" customHeight="1" x14ac:dyDescent="0.2">
      <c r="A62" s="53" t="str">
        <f>'(E5) Grante'!A13</f>
        <v>Transferta e kushtëzuar 2</v>
      </c>
      <c r="B62" s="53">
        <f>'(E5) Grante'!B13</f>
        <v>0</v>
      </c>
      <c r="C62" s="287">
        <f>'(E5) Grante'!C13</f>
        <v>0</v>
      </c>
      <c r="D62" s="287">
        <f>'(E5) Grante'!D13</f>
        <v>0</v>
      </c>
      <c r="E62" s="288">
        <f>'(E5) Grante'!L13</f>
        <v>0</v>
      </c>
      <c r="F62" s="288">
        <f>'(E5) Grante'!M13</f>
        <v>0</v>
      </c>
      <c r="G62" s="288">
        <f>'(E5) Grante'!N13</f>
        <v>0</v>
      </c>
    </row>
    <row r="63" spans="1:7" ht="13.5" customHeight="1" x14ac:dyDescent="0.2">
      <c r="A63" s="53" t="str">
        <f>'(E5) Grante'!A14</f>
        <v>Transferta ekushtëzuar 3</v>
      </c>
      <c r="B63" s="53">
        <f>'(E5) Grante'!B14</f>
        <v>0</v>
      </c>
      <c r="C63" s="287">
        <f>'(E5) Grante'!C14</f>
        <v>0</v>
      </c>
      <c r="D63" s="287">
        <f>'(E5) Grante'!D14</f>
        <v>0</v>
      </c>
      <c r="E63" s="288">
        <f>'(E5) Grante'!L14</f>
        <v>0</v>
      </c>
      <c r="F63" s="288">
        <f>'(E5) Grante'!M14</f>
        <v>0</v>
      </c>
      <c r="G63" s="288">
        <f>'(E5) Grante'!N14</f>
        <v>0</v>
      </c>
    </row>
    <row r="64" spans="1:7" ht="13.5" customHeight="1" x14ac:dyDescent="0.2">
      <c r="A64" s="53" t="str">
        <f>'(E5) Grante'!A15</f>
        <v>Transferta e kushtëzuar 4</v>
      </c>
      <c r="B64" s="53">
        <f>'(E5) Grante'!B15</f>
        <v>0</v>
      </c>
      <c r="C64" s="287">
        <f>'(E5) Grante'!C15</f>
        <v>0</v>
      </c>
      <c r="D64" s="287">
        <f>'(E5) Grante'!D15</f>
        <v>0</v>
      </c>
      <c r="E64" s="288">
        <f>'(E5) Grante'!L15</f>
        <v>0</v>
      </c>
      <c r="F64" s="288">
        <f>'(E5) Grante'!M15</f>
        <v>0</v>
      </c>
      <c r="G64" s="288">
        <f>'(E5) Grante'!N15</f>
        <v>0</v>
      </c>
    </row>
    <row r="65" spans="1:7" ht="13.5" customHeight="1" x14ac:dyDescent="0.2">
      <c r="A65" s="53" t="str">
        <f>'(E5) Grante'!A16</f>
        <v>Transferta ekushtëzuar 5</v>
      </c>
      <c r="B65" s="53">
        <f>'(E5) Grante'!B16</f>
        <v>0</v>
      </c>
      <c r="C65" s="287">
        <f>'(E5) Grante'!C16</f>
        <v>0</v>
      </c>
      <c r="D65" s="287">
        <f>'(E5) Grante'!D16</f>
        <v>0</v>
      </c>
      <c r="E65" s="288">
        <f>'(E5) Grante'!L16</f>
        <v>0</v>
      </c>
      <c r="F65" s="288">
        <f>'(E5) Grante'!M16</f>
        <v>0</v>
      </c>
      <c r="G65" s="288">
        <f>'(E5) Grante'!N16</f>
        <v>0</v>
      </c>
    </row>
    <row r="66" spans="1:7" ht="13.5" customHeight="1" x14ac:dyDescent="0.2">
      <c r="A66" s="53" t="str">
        <f>'(E5) Grante'!A17</f>
        <v>Transferta e kushtëzuar 6</v>
      </c>
      <c r="B66" s="53">
        <f>'(E5) Grante'!B17</f>
        <v>0</v>
      </c>
      <c r="C66" s="287">
        <f>'(E5) Grante'!C17</f>
        <v>0</v>
      </c>
      <c r="D66" s="287">
        <f>'(E5) Grante'!D17</f>
        <v>0</v>
      </c>
      <c r="E66" s="288">
        <f>'(E5) Grante'!L17</f>
        <v>0</v>
      </c>
      <c r="F66" s="288">
        <f>'(E5) Grante'!M17</f>
        <v>0</v>
      </c>
      <c r="G66" s="288">
        <f>'(E5) Grante'!N17</f>
        <v>0</v>
      </c>
    </row>
    <row r="67" spans="1:7" ht="13.5" customHeight="1" x14ac:dyDescent="0.2">
      <c r="A67" s="53" t="str">
        <f>'(E5) Grante'!A18</f>
        <v>Transferta e kushtëzuar 7</v>
      </c>
      <c r="B67" s="53">
        <f>'(E5) Grante'!B18</f>
        <v>0</v>
      </c>
      <c r="C67" s="287">
        <f>'(E5) Grante'!C18</f>
        <v>0</v>
      </c>
      <c r="D67" s="287">
        <f>'(E5) Grante'!D18</f>
        <v>0</v>
      </c>
      <c r="E67" s="288">
        <f>'(E5) Grante'!L18</f>
        <v>0</v>
      </c>
      <c r="F67" s="288">
        <f>'(E5) Grante'!M18</f>
        <v>0</v>
      </c>
      <c r="G67" s="288">
        <f>'(E5) Grante'!N18</f>
        <v>0</v>
      </c>
    </row>
    <row r="68" spans="1:7" ht="13.5" customHeight="1" x14ac:dyDescent="0.2">
      <c r="A68" s="53" t="str">
        <f>'(E5) Grante'!A19</f>
        <v>Transferta e kushtëzuar 8</v>
      </c>
      <c r="B68" s="53">
        <f>'(E5) Grante'!B19</f>
        <v>0</v>
      </c>
      <c r="C68" s="287">
        <f>'(E5) Grante'!C19</f>
        <v>0</v>
      </c>
      <c r="D68" s="287">
        <f>'(E5) Grante'!D19</f>
        <v>0</v>
      </c>
      <c r="E68" s="288">
        <f>'(E5) Grante'!L19</f>
        <v>0</v>
      </c>
      <c r="F68" s="288">
        <f>'(E5) Grante'!M19</f>
        <v>0</v>
      </c>
      <c r="G68" s="288">
        <f>'(E5) Grante'!N19</f>
        <v>0</v>
      </c>
    </row>
    <row r="69" spans="1:7" ht="13.5" customHeight="1" x14ac:dyDescent="0.2">
      <c r="A69" s="53" t="str">
        <f>'(E5) Grante'!A20</f>
        <v>Transferta e kushtëzuar 9</v>
      </c>
      <c r="B69" s="53">
        <f>'(E5) Grante'!B20</f>
        <v>0</v>
      </c>
      <c r="C69" s="287">
        <f>'(E5) Grante'!C20</f>
        <v>0</v>
      </c>
      <c r="D69" s="287">
        <f>'(E5) Grante'!D20</f>
        <v>0</v>
      </c>
      <c r="E69" s="288">
        <f>'(E5) Grante'!L20</f>
        <v>0</v>
      </c>
      <c r="F69" s="288">
        <f>'(E5) Grante'!M20</f>
        <v>0</v>
      </c>
      <c r="G69" s="288">
        <f>'(E5) Grante'!N20</f>
        <v>0</v>
      </c>
    </row>
    <row r="70" spans="1:7" ht="13.5" customHeight="1" x14ac:dyDescent="0.2">
      <c r="A70" s="53" t="str">
        <f>'(E5) Grante'!A21</f>
        <v>Transferta e kushtëzuar10</v>
      </c>
      <c r="B70" s="53">
        <f>'(E5) Grante'!B21</f>
        <v>0</v>
      </c>
      <c r="C70" s="287">
        <f>'(E5) Grante'!C21</f>
        <v>0</v>
      </c>
      <c r="D70" s="287">
        <f>'(E5) Grante'!D21</f>
        <v>0</v>
      </c>
      <c r="E70" s="288">
        <f>'(E5) Grante'!L21</f>
        <v>0</v>
      </c>
      <c r="F70" s="288">
        <f>'(E5) Grante'!M21</f>
        <v>0</v>
      </c>
      <c r="G70" s="288">
        <f>'(E5) Grante'!N21</f>
        <v>0</v>
      </c>
    </row>
    <row r="71" spans="1:7" ht="13.5" customHeight="1" x14ac:dyDescent="0.2">
      <c r="A71" s="55" t="str">
        <f>'(E5) Grante'!A22</f>
        <v>Gjithsej transferta të kushtëzuara</v>
      </c>
      <c r="B71" s="58"/>
      <c r="C71" s="128">
        <f>SUM(C61:C70)</f>
        <v>0</v>
      </c>
      <c r="D71" s="128">
        <f>SUM(D61:D70)</f>
        <v>0</v>
      </c>
      <c r="E71" s="128">
        <f>SUM(E61:E70)</f>
        <v>0</v>
      </c>
      <c r="F71" s="128">
        <f>SUM(F61:F70)</f>
        <v>0</v>
      </c>
      <c r="G71" s="128">
        <f>SUM(G61:G70)</f>
        <v>0</v>
      </c>
    </row>
    <row r="72" spans="1:7" ht="13.5" customHeight="1" x14ac:dyDescent="0.2">
      <c r="A72" s="127" t="str">
        <f>'(E5) Grante'!A24:N24</f>
        <v xml:space="preserve">(E5) PARASHIKIMI I TË ARDHURAVE - FZHR FONDI I ZHVILLIMIT TË RAJONEVE </v>
      </c>
      <c r="B72" s="127"/>
      <c r="C72" s="133"/>
      <c r="D72" s="133"/>
      <c r="E72" s="133"/>
      <c r="F72" s="133"/>
      <c r="G72" s="133"/>
    </row>
    <row r="73" spans="1:7" ht="13.5" customHeight="1" x14ac:dyDescent="0.2">
      <c r="A73" s="53" t="str">
        <f>'(E5) Grante'!A27</f>
        <v>Grant konkurrues 1</v>
      </c>
      <c r="B73" s="53">
        <f>'(E5) Grante'!B27</f>
        <v>0</v>
      </c>
      <c r="C73" s="287">
        <f>'(E5) Grante'!C27</f>
        <v>0</v>
      </c>
      <c r="D73" s="287">
        <f>'(E5) Grante'!D27</f>
        <v>0</v>
      </c>
      <c r="E73" s="288">
        <f>'(E5) Grante'!L27</f>
        <v>0</v>
      </c>
      <c r="F73" s="288">
        <f>'(E5) Grante'!M27</f>
        <v>0</v>
      </c>
      <c r="G73" s="288">
        <f>'(E5) Grante'!N27</f>
        <v>0</v>
      </c>
    </row>
    <row r="74" spans="1:7" ht="13.5" customHeight="1" x14ac:dyDescent="0.2">
      <c r="A74" s="53" t="str">
        <f>'(E5) Grante'!A28</f>
        <v>Grant konkurrues  2</v>
      </c>
      <c r="B74" s="53">
        <f>'(E5) Grante'!B28</f>
        <v>0</v>
      </c>
      <c r="C74" s="287">
        <f>'(E5) Grante'!C28</f>
        <v>0</v>
      </c>
      <c r="D74" s="287">
        <f>'(E5) Grante'!D28</f>
        <v>0</v>
      </c>
      <c r="E74" s="288">
        <f>'(E5) Grante'!L28</f>
        <v>0</v>
      </c>
      <c r="F74" s="288">
        <f>'(E5) Grante'!M28</f>
        <v>0</v>
      </c>
      <c r="G74" s="288">
        <f>'(E5) Grante'!N28</f>
        <v>0</v>
      </c>
    </row>
    <row r="75" spans="1:7" ht="13.5" customHeight="1" x14ac:dyDescent="0.2">
      <c r="A75" s="53" t="str">
        <f>'(E5) Grante'!A29</f>
        <v>Grant konkurrues  3</v>
      </c>
      <c r="B75" s="53">
        <f>'(E5) Grante'!B29</f>
        <v>0</v>
      </c>
      <c r="C75" s="287">
        <f>'(E5) Grante'!C29</f>
        <v>0</v>
      </c>
      <c r="D75" s="287">
        <f>'(E5) Grante'!D29</f>
        <v>0</v>
      </c>
      <c r="E75" s="288">
        <f>'(E5) Grante'!L29</f>
        <v>0</v>
      </c>
      <c r="F75" s="288">
        <f>'(E5) Grante'!M29</f>
        <v>0</v>
      </c>
      <c r="G75" s="288">
        <f>'(E5) Grante'!N29</f>
        <v>0</v>
      </c>
    </row>
    <row r="76" spans="1:7" ht="13.5" customHeight="1" x14ac:dyDescent="0.2">
      <c r="A76" s="53" t="str">
        <f>'(E5) Grante'!A30</f>
        <v>Grant konkurrues  4</v>
      </c>
      <c r="B76" s="53">
        <f>'(E5) Grante'!B30</f>
        <v>0</v>
      </c>
      <c r="C76" s="287">
        <f>'(E5) Grante'!C30</f>
        <v>0</v>
      </c>
      <c r="D76" s="287">
        <f>'(E5) Grante'!D30</f>
        <v>0</v>
      </c>
      <c r="E76" s="288">
        <f>'(E5) Grante'!L30</f>
        <v>0</v>
      </c>
      <c r="F76" s="288">
        <f>'(E5) Grante'!M30</f>
        <v>0</v>
      </c>
      <c r="G76" s="288">
        <f>'(E5) Grante'!N30</f>
        <v>0</v>
      </c>
    </row>
    <row r="77" spans="1:7" ht="13.5" customHeight="1" x14ac:dyDescent="0.2">
      <c r="A77" s="53" t="str">
        <f>'(E5) Grante'!A31</f>
        <v>Grant konkurrues  5</v>
      </c>
      <c r="B77" s="53">
        <f>'(E5) Grante'!B31</f>
        <v>0</v>
      </c>
      <c r="C77" s="287">
        <f>'(E5) Grante'!C31</f>
        <v>0</v>
      </c>
      <c r="D77" s="287">
        <f>'(E5) Grante'!D31</f>
        <v>0</v>
      </c>
      <c r="E77" s="288">
        <f>'(E5) Grante'!L31</f>
        <v>0</v>
      </c>
      <c r="F77" s="288">
        <f>'(E5) Grante'!M31</f>
        <v>0</v>
      </c>
      <c r="G77" s="288">
        <f>'(E5) Grante'!N31</f>
        <v>0</v>
      </c>
    </row>
    <row r="78" spans="1:7" ht="13.5" customHeight="1" x14ac:dyDescent="0.2">
      <c r="A78" s="53" t="str">
        <f>'(E5) Grante'!A32</f>
        <v>Grant konkurrues  6</v>
      </c>
      <c r="B78" s="53">
        <f>'(E5) Grante'!B32</f>
        <v>0</v>
      </c>
      <c r="C78" s="287">
        <f>'(E5) Grante'!C32</f>
        <v>0</v>
      </c>
      <c r="D78" s="287">
        <f>'(E5) Grante'!D32</f>
        <v>0</v>
      </c>
      <c r="E78" s="288">
        <f>'(E5) Grante'!L32</f>
        <v>0</v>
      </c>
      <c r="F78" s="288">
        <f>'(E5) Grante'!M32</f>
        <v>0</v>
      </c>
      <c r="G78" s="288">
        <f>'(E5) Grante'!N32</f>
        <v>0</v>
      </c>
    </row>
    <row r="79" spans="1:7" ht="13.5" customHeight="1" x14ac:dyDescent="0.2">
      <c r="A79" s="53" t="str">
        <f>'(E5) Grante'!A33</f>
        <v>Grant konkurrues 7</v>
      </c>
      <c r="B79" s="53">
        <f>'(E5) Grante'!B33</f>
        <v>0</v>
      </c>
      <c r="C79" s="287">
        <f>'(E5) Grante'!C33</f>
        <v>0</v>
      </c>
      <c r="D79" s="287">
        <f>'(E5) Grante'!D33</f>
        <v>0</v>
      </c>
      <c r="E79" s="288">
        <f>'(E5) Grante'!L33</f>
        <v>0</v>
      </c>
      <c r="F79" s="288">
        <f>'(E5) Grante'!M33</f>
        <v>0</v>
      </c>
      <c r="G79" s="288">
        <f>'(E5) Grante'!N33</f>
        <v>0</v>
      </c>
    </row>
    <row r="80" spans="1:7" ht="13.5" customHeight="1" x14ac:dyDescent="0.2">
      <c r="A80" s="53" t="str">
        <f>'(E5) Grante'!A34</f>
        <v>Grant konkurrues 8</v>
      </c>
      <c r="B80" s="53">
        <f>'(E5) Grante'!B34</f>
        <v>0</v>
      </c>
      <c r="C80" s="287">
        <f>'(E5) Grante'!C34</f>
        <v>0</v>
      </c>
      <c r="D80" s="287">
        <f>'(E5) Grante'!D34</f>
        <v>0</v>
      </c>
      <c r="E80" s="288">
        <f>'(E5) Grante'!L34</f>
        <v>0</v>
      </c>
      <c r="F80" s="288">
        <f>'(E5) Grante'!M34</f>
        <v>0</v>
      </c>
      <c r="G80" s="288">
        <f>'(E5) Grante'!N34</f>
        <v>0</v>
      </c>
    </row>
    <row r="81" spans="1:7" ht="13.5" customHeight="1" x14ac:dyDescent="0.2">
      <c r="A81" s="53" t="str">
        <f>'(E5) Grante'!A35</f>
        <v>Grant konkurrues  9</v>
      </c>
      <c r="B81" s="53">
        <f>'(E5) Grante'!B35</f>
        <v>0</v>
      </c>
      <c r="C81" s="287">
        <f>'(E5) Grante'!C35</f>
        <v>0</v>
      </c>
      <c r="D81" s="287">
        <f>'(E5) Grante'!D35</f>
        <v>0</v>
      </c>
      <c r="E81" s="288">
        <f>'(E5) Grante'!L35</f>
        <v>0</v>
      </c>
      <c r="F81" s="288">
        <f>'(E5) Grante'!M35</f>
        <v>0</v>
      </c>
      <c r="G81" s="288">
        <f>'(E5) Grante'!N35</f>
        <v>0</v>
      </c>
    </row>
    <row r="82" spans="1:7" ht="13.5" customHeight="1" x14ac:dyDescent="0.2">
      <c r="A82" s="53" t="str">
        <f>'(E5) Grante'!A36</f>
        <v>Grant konkurrues 10</v>
      </c>
      <c r="B82" s="53">
        <f>'(E5) Grante'!B36</f>
        <v>0</v>
      </c>
      <c r="C82" s="287">
        <f>'(E5) Grante'!C36</f>
        <v>0</v>
      </c>
      <c r="D82" s="287">
        <f>'(E5) Grante'!D36</f>
        <v>0</v>
      </c>
      <c r="E82" s="288">
        <f>'(E5) Grante'!L36</f>
        <v>0</v>
      </c>
      <c r="F82" s="288">
        <f>'(E5) Grante'!M36</f>
        <v>0</v>
      </c>
      <c r="G82" s="288">
        <f>'(E5) Grante'!N36</f>
        <v>0</v>
      </c>
    </row>
    <row r="83" spans="1:7" ht="13.5" customHeight="1" x14ac:dyDescent="0.2">
      <c r="A83" s="55" t="str">
        <f>'(E5) Grante'!A37</f>
        <v xml:space="preserve">Gjithsej grante konkurruese </v>
      </c>
      <c r="B83" s="58"/>
      <c r="C83" s="128">
        <f>SUM(C73:C82)</f>
        <v>0</v>
      </c>
      <c r="D83" s="128">
        <f>SUM(D73:D82)</f>
        <v>0</v>
      </c>
      <c r="E83" s="128">
        <f>SUM(E73:E82)</f>
        <v>0</v>
      </c>
      <c r="F83" s="128">
        <f>SUM(F73:F82)</f>
        <v>0</v>
      </c>
      <c r="G83" s="128">
        <f>SUM(G73:G82)</f>
        <v>0</v>
      </c>
    </row>
    <row r="84" spans="1:7" ht="13.5" customHeight="1" x14ac:dyDescent="0.2">
      <c r="A84" s="127" t="str">
        <f>'(E5) Grante'!A39:N39</f>
        <v xml:space="preserve">(E5) PARASHIKIMI I TË ARDHURAVE - DHURIME </v>
      </c>
      <c r="B84" s="127"/>
      <c r="C84" s="271"/>
      <c r="D84" s="271"/>
      <c r="E84" s="271"/>
      <c r="F84" s="271"/>
      <c r="G84" s="271"/>
    </row>
    <row r="85" spans="1:7" ht="13.5" customHeight="1" x14ac:dyDescent="0.2">
      <c r="A85" s="53" t="str">
        <f>'(E5) Grante'!A42</f>
        <v>Dhurime 1</v>
      </c>
      <c r="B85" s="53" t="str">
        <f>'(E5) Grante'!B42</f>
        <v>Zyra me nje ndalese</v>
      </c>
      <c r="C85" s="287">
        <f>'(E5) Grante'!C42</f>
        <v>4786</v>
      </c>
      <c r="D85" s="287">
        <f>'(E5) Grante'!D42</f>
        <v>5500</v>
      </c>
      <c r="E85" s="288">
        <f>'(E5) Grante'!L42</f>
        <v>0</v>
      </c>
      <c r="F85" s="288">
        <f>'(E5) Grante'!M42</f>
        <v>0</v>
      </c>
      <c r="G85" s="288">
        <f>'(E5) Grante'!N42</f>
        <v>0</v>
      </c>
    </row>
    <row r="86" spans="1:7" ht="13.5" customHeight="1" x14ac:dyDescent="0.2">
      <c r="A86" s="53" t="str">
        <f>'(E5) Grante'!A43</f>
        <v>Dhurime 2</v>
      </c>
      <c r="B86" s="53">
        <f>'(E5) Grante'!B43</f>
        <v>0</v>
      </c>
      <c r="C86" s="287">
        <f>'(E5) Grante'!C43</f>
        <v>0</v>
      </c>
      <c r="D86" s="287">
        <f>'(E5) Grante'!D43</f>
        <v>0</v>
      </c>
      <c r="E86" s="288">
        <f>'(E5) Grante'!L43</f>
        <v>0</v>
      </c>
      <c r="F86" s="288">
        <f>'(E5) Grante'!M43</f>
        <v>0</v>
      </c>
      <c r="G86" s="288">
        <f>'(E5) Grante'!N43</f>
        <v>0</v>
      </c>
    </row>
    <row r="87" spans="1:7" ht="13.5" customHeight="1" x14ac:dyDescent="0.2">
      <c r="A87" s="53" t="str">
        <f>'(E5) Grante'!A44</f>
        <v>Dhurime 3</v>
      </c>
      <c r="B87" s="53">
        <f>'(E5) Grante'!B44</f>
        <v>0</v>
      </c>
      <c r="C87" s="287">
        <f>'(E5) Grante'!C44</f>
        <v>0</v>
      </c>
      <c r="D87" s="287">
        <f>'(E5) Grante'!D44</f>
        <v>0</v>
      </c>
      <c r="E87" s="288">
        <f>'(E5) Grante'!L44</f>
        <v>0</v>
      </c>
      <c r="F87" s="288">
        <f>'(E5) Grante'!M44</f>
        <v>0</v>
      </c>
      <c r="G87" s="288">
        <f>'(E5) Grante'!N44</f>
        <v>0</v>
      </c>
    </row>
    <row r="88" spans="1:7" ht="13.5" customHeight="1" x14ac:dyDescent="0.2">
      <c r="A88" s="53" t="str">
        <f>'(E5) Grante'!A45</f>
        <v>Dhurime 4</v>
      </c>
      <c r="B88" s="53">
        <f>'(E5) Grante'!B45</f>
        <v>0</v>
      </c>
      <c r="C88" s="287">
        <f>'(E5) Grante'!C45</f>
        <v>0</v>
      </c>
      <c r="D88" s="287">
        <f>'(E5) Grante'!D45</f>
        <v>0</v>
      </c>
      <c r="E88" s="288">
        <f>'(E5) Grante'!L45</f>
        <v>0</v>
      </c>
      <c r="F88" s="288">
        <f>'(E5) Grante'!M45</f>
        <v>0</v>
      </c>
      <c r="G88" s="288">
        <f>'(E5) Grante'!N45</f>
        <v>0</v>
      </c>
    </row>
    <row r="89" spans="1:7" ht="13.5" customHeight="1" x14ac:dyDescent="0.2">
      <c r="A89" s="53" t="str">
        <f>'(E5) Grante'!A46</f>
        <v>Dhurime 5</v>
      </c>
      <c r="B89" s="53">
        <f>'(E5) Grante'!B46</f>
        <v>0</v>
      </c>
      <c r="C89" s="287">
        <f>'(E5) Grante'!C46</f>
        <v>0</v>
      </c>
      <c r="D89" s="287">
        <f>'(E5) Grante'!D46</f>
        <v>0</v>
      </c>
      <c r="E89" s="288">
        <f>'(E5) Grante'!L46</f>
        <v>0</v>
      </c>
      <c r="F89" s="288">
        <f>'(E5) Grante'!M46</f>
        <v>0</v>
      </c>
      <c r="G89" s="288">
        <f>'(E5) Grante'!N46</f>
        <v>0</v>
      </c>
    </row>
    <row r="90" spans="1:7" ht="13.5" customHeight="1" x14ac:dyDescent="0.2">
      <c r="A90" s="53" t="str">
        <f>'(E5) Grante'!A47</f>
        <v>Dhurime 6</v>
      </c>
      <c r="B90" s="53">
        <f>'(E5) Grante'!B47</f>
        <v>0</v>
      </c>
      <c r="C90" s="287">
        <f>'(E5) Grante'!C47</f>
        <v>0</v>
      </c>
      <c r="D90" s="287">
        <f>'(E5) Grante'!D47</f>
        <v>0</v>
      </c>
      <c r="E90" s="288">
        <f>'(E5) Grante'!L47</f>
        <v>0</v>
      </c>
      <c r="F90" s="288">
        <f>'(E5) Grante'!M47</f>
        <v>0</v>
      </c>
      <c r="G90" s="288">
        <f>'(E5) Grante'!N47</f>
        <v>0</v>
      </c>
    </row>
    <row r="91" spans="1:7" ht="13.5" customHeight="1" x14ac:dyDescent="0.2">
      <c r="A91" s="53" t="str">
        <f>'(E5) Grante'!A48</f>
        <v>Dhurime 7</v>
      </c>
      <c r="B91" s="53">
        <f>'(E5) Grante'!B48</f>
        <v>0</v>
      </c>
      <c r="C91" s="287">
        <f>'(E5) Grante'!C48</f>
        <v>0</v>
      </c>
      <c r="D91" s="287">
        <f>'(E5) Grante'!D48</f>
        <v>0</v>
      </c>
      <c r="E91" s="288">
        <f>'(E5) Grante'!L48</f>
        <v>0</v>
      </c>
      <c r="F91" s="288">
        <f>'(E5) Grante'!M48</f>
        <v>0</v>
      </c>
      <c r="G91" s="288">
        <f>'(E5) Grante'!N48</f>
        <v>0</v>
      </c>
    </row>
    <row r="92" spans="1:7" ht="13.5" customHeight="1" x14ac:dyDescent="0.2">
      <c r="A92" s="53" t="str">
        <f>'(E5) Grante'!A49</f>
        <v>Dhurime 8</v>
      </c>
      <c r="B92" s="53">
        <f>'(E5) Grante'!B49</f>
        <v>0</v>
      </c>
      <c r="C92" s="287">
        <f>'(E5) Grante'!C49</f>
        <v>0</v>
      </c>
      <c r="D92" s="287">
        <f>'(E5) Grante'!D49</f>
        <v>0</v>
      </c>
      <c r="E92" s="288">
        <f>'(E5) Grante'!L49</f>
        <v>0</v>
      </c>
      <c r="F92" s="288">
        <f>'(E5) Grante'!M49</f>
        <v>0</v>
      </c>
      <c r="G92" s="288">
        <f>'(E5) Grante'!N49</f>
        <v>0</v>
      </c>
    </row>
    <row r="93" spans="1:7" ht="13.5" customHeight="1" x14ac:dyDescent="0.2">
      <c r="A93" s="53" t="str">
        <f>'(E5) Grante'!A50</f>
        <v>Dhurime 9</v>
      </c>
      <c r="B93" s="53">
        <f>'(E5) Grante'!B50</f>
        <v>0</v>
      </c>
      <c r="C93" s="287">
        <f>'(E5) Grante'!C50</f>
        <v>0</v>
      </c>
      <c r="D93" s="287">
        <f>'(E5) Grante'!D50</f>
        <v>0</v>
      </c>
      <c r="E93" s="288">
        <f>'(E5) Grante'!L50</f>
        <v>0</v>
      </c>
      <c r="F93" s="288">
        <f>'(E5) Grante'!M50</f>
        <v>0</v>
      </c>
      <c r="G93" s="288">
        <f>'(E5) Grante'!N50</f>
        <v>0</v>
      </c>
    </row>
    <row r="94" spans="1:7" ht="13.5" customHeight="1" x14ac:dyDescent="0.2">
      <c r="A94" s="53" t="str">
        <f>'(E5) Grante'!A51</f>
        <v>Dhurime 10</v>
      </c>
      <c r="B94" s="53">
        <f>'(E5) Grante'!B51</f>
        <v>0</v>
      </c>
      <c r="C94" s="287">
        <f>'(E5) Grante'!C51</f>
        <v>0</v>
      </c>
      <c r="D94" s="287">
        <f>'(E5) Grante'!D51</f>
        <v>0</v>
      </c>
      <c r="E94" s="288">
        <f>'(E5) Grante'!L51</f>
        <v>0</v>
      </c>
      <c r="F94" s="288">
        <f>'(E5) Grante'!M51</f>
        <v>0</v>
      </c>
      <c r="G94" s="288">
        <f>'(E5) Grante'!N51</f>
        <v>0</v>
      </c>
    </row>
    <row r="95" spans="1:7" ht="13.5" customHeight="1" x14ac:dyDescent="0.2">
      <c r="A95" s="55" t="str">
        <f>'(E5) Grante'!A52</f>
        <v>Gjithsej dhurime</v>
      </c>
      <c r="B95" s="58"/>
      <c r="C95" s="128">
        <f>SUM(C85:C94)</f>
        <v>4786</v>
      </c>
      <c r="D95" s="128">
        <f>SUM(D85:D94)</f>
        <v>5500</v>
      </c>
      <c r="E95" s="128">
        <f>SUM(E85:E94)</f>
        <v>0</v>
      </c>
      <c r="F95" s="128">
        <f>SUM(F85:F94)</f>
        <v>0</v>
      </c>
      <c r="G95" s="128">
        <f>SUM(G85:G94)</f>
        <v>0</v>
      </c>
    </row>
    <row r="96" spans="1:7" ht="13.5" customHeight="1" x14ac:dyDescent="0.2">
      <c r="A96" s="127" t="str">
        <f>'(E5) Grante'!A54:N54</f>
        <v>(E5) PARASHIKIMI I TË ARDHURAVE NGA HUATË (HUAMARRJE)</v>
      </c>
      <c r="B96" s="127"/>
      <c r="C96" s="133"/>
      <c r="D96" s="133"/>
      <c r="E96" s="133"/>
      <c r="F96" s="133"/>
      <c r="G96" s="133"/>
    </row>
    <row r="97" spans="1:7" ht="13.5" customHeight="1" x14ac:dyDescent="0.2">
      <c r="A97" s="53" t="str">
        <f>'(E5) Grante'!A57</f>
        <v>Kredi 1</v>
      </c>
      <c r="B97" s="53">
        <f>'(E5) Grante'!B57</f>
        <v>0</v>
      </c>
      <c r="C97" s="287">
        <f>'(E5) Grante'!C57</f>
        <v>0</v>
      </c>
      <c r="D97" s="287">
        <f>'(E5) Grante'!D57</f>
        <v>0</v>
      </c>
      <c r="E97" s="288">
        <f>'(E5) Grante'!L57</f>
        <v>0</v>
      </c>
      <c r="F97" s="288">
        <f>'(E5) Grante'!M57</f>
        <v>0</v>
      </c>
      <c r="G97" s="288">
        <f>'(E5) Grante'!N57</f>
        <v>0</v>
      </c>
    </row>
    <row r="98" spans="1:7" ht="13.5" customHeight="1" x14ac:dyDescent="0.2">
      <c r="A98" s="53" t="str">
        <f>'(E5) Grante'!A58</f>
        <v>Kredi 2</v>
      </c>
      <c r="B98" s="53">
        <f>'(E5) Grante'!B58</f>
        <v>0</v>
      </c>
      <c r="C98" s="287">
        <f>'(E5) Grante'!C58</f>
        <v>0</v>
      </c>
      <c r="D98" s="287">
        <f>'(E5) Grante'!D58</f>
        <v>0</v>
      </c>
      <c r="E98" s="288">
        <f>'(E5) Grante'!L58</f>
        <v>0</v>
      </c>
      <c r="F98" s="288">
        <f>'(E5) Grante'!M58</f>
        <v>0</v>
      </c>
      <c r="G98" s="288">
        <f>'(E5) Grante'!N58</f>
        <v>0</v>
      </c>
    </row>
    <row r="99" spans="1:7" ht="13.5" customHeight="1" x14ac:dyDescent="0.2">
      <c r="A99" s="53" t="str">
        <f>'(E5) Grante'!A59</f>
        <v>Kredi 3</v>
      </c>
      <c r="B99" s="53">
        <f>'(E5) Grante'!B59</f>
        <v>0</v>
      </c>
      <c r="C99" s="287">
        <f>'(E5) Grante'!C59</f>
        <v>0</v>
      </c>
      <c r="D99" s="287">
        <f>'(E5) Grante'!D59</f>
        <v>0</v>
      </c>
      <c r="E99" s="288">
        <f>'(E5) Grante'!L59</f>
        <v>0</v>
      </c>
      <c r="F99" s="288">
        <f>'(E5) Grante'!M59</f>
        <v>0</v>
      </c>
      <c r="G99" s="288">
        <f>'(E5) Grante'!N59</f>
        <v>0</v>
      </c>
    </row>
    <row r="100" spans="1:7" ht="13.5" customHeight="1" x14ac:dyDescent="0.2">
      <c r="A100" s="53" t="str">
        <f>'(E5) Grante'!A60</f>
        <v>Kredi 4</v>
      </c>
      <c r="B100" s="53">
        <f>'(E5) Grante'!B60</f>
        <v>0</v>
      </c>
      <c r="C100" s="287">
        <f>'(E5) Grante'!C60</f>
        <v>0</v>
      </c>
      <c r="D100" s="287">
        <f>'(E5) Grante'!D60</f>
        <v>0</v>
      </c>
      <c r="E100" s="288">
        <f>'(E5) Grante'!L60</f>
        <v>0</v>
      </c>
      <c r="F100" s="288">
        <f>'(E5) Grante'!M60</f>
        <v>0</v>
      </c>
      <c r="G100" s="288">
        <f>'(E5) Grante'!N60</f>
        <v>0</v>
      </c>
    </row>
    <row r="101" spans="1:7" ht="13.5" customHeight="1" x14ac:dyDescent="0.2">
      <c r="A101" s="53" t="str">
        <f>'(E5) Grante'!A61</f>
        <v>Kredi 5</v>
      </c>
      <c r="B101" s="53">
        <f>'(E5) Grante'!B61</f>
        <v>0</v>
      </c>
      <c r="C101" s="287">
        <f>'(E5) Grante'!C61</f>
        <v>0</v>
      </c>
      <c r="D101" s="287">
        <f>'(E5) Grante'!D61</f>
        <v>0</v>
      </c>
      <c r="E101" s="288">
        <f>'(E5) Grante'!L61</f>
        <v>0</v>
      </c>
      <c r="F101" s="288">
        <f>'(E5) Grante'!M61</f>
        <v>0</v>
      </c>
      <c r="G101" s="288">
        <f>'(E5) Grante'!N61</f>
        <v>0</v>
      </c>
    </row>
    <row r="102" spans="1:7" ht="13.5" customHeight="1" x14ac:dyDescent="0.2">
      <c r="A102" s="53" t="str">
        <f>'(E5) Grante'!A62</f>
        <v>Kredi 6</v>
      </c>
      <c r="B102" s="53">
        <f>'(E5) Grante'!B62</f>
        <v>0</v>
      </c>
      <c r="C102" s="287">
        <f>'(E5) Grante'!C62</f>
        <v>0</v>
      </c>
      <c r="D102" s="287">
        <f>'(E5) Grante'!D62</f>
        <v>0</v>
      </c>
      <c r="E102" s="288">
        <f>'(E5) Grante'!L62</f>
        <v>0</v>
      </c>
      <c r="F102" s="288">
        <f>'(E5) Grante'!M62</f>
        <v>0</v>
      </c>
      <c r="G102" s="288">
        <f>'(E5) Grante'!N62</f>
        <v>0</v>
      </c>
    </row>
    <row r="103" spans="1:7" ht="13.5" customHeight="1" x14ac:dyDescent="0.2">
      <c r="A103" s="53" t="str">
        <f>'(E5) Grante'!A63</f>
        <v>Kredi 7</v>
      </c>
      <c r="B103" s="53">
        <f>'(E5) Grante'!B63</f>
        <v>0</v>
      </c>
      <c r="C103" s="287">
        <f>'(E5) Grante'!C63</f>
        <v>0</v>
      </c>
      <c r="D103" s="287">
        <f>'(E5) Grante'!D63</f>
        <v>0</v>
      </c>
      <c r="E103" s="288">
        <f>'(E5) Grante'!L63</f>
        <v>0</v>
      </c>
      <c r="F103" s="288">
        <f>'(E5) Grante'!M63</f>
        <v>0</v>
      </c>
      <c r="G103" s="288">
        <f>'(E5) Grante'!N63</f>
        <v>0</v>
      </c>
    </row>
    <row r="104" spans="1:7" ht="13.5" customHeight="1" x14ac:dyDescent="0.2">
      <c r="A104" s="53" t="str">
        <f>'(E5) Grante'!A64</f>
        <v>Kredi 8</v>
      </c>
      <c r="B104" s="53">
        <f>'(E5) Grante'!B64</f>
        <v>0</v>
      </c>
      <c r="C104" s="287">
        <f>'(E5) Grante'!C64</f>
        <v>0</v>
      </c>
      <c r="D104" s="287">
        <f>'(E5) Grante'!D64</f>
        <v>0</v>
      </c>
      <c r="E104" s="288">
        <f>'(E5) Grante'!L64</f>
        <v>0</v>
      </c>
      <c r="F104" s="288">
        <f>'(E5) Grante'!M64</f>
        <v>0</v>
      </c>
      <c r="G104" s="288">
        <f>'(E5) Grante'!N64</f>
        <v>0</v>
      </c>
    </row>
    <row r="105" spans="1:7" ht="13.5" customHeight="1" x14ac:dyDescent="0.2">
      <c r="A105" s="53" t="str">
        <f>'(E5) Grante'!A65</f>
        <v>Kredi 9</v>
      </c>
      <c r="B105" s="53">
        <f>'(E5) Grante'!B65</f>
        <v>0</v>
      </c>
      <c r="C105" s="287">
        <f>'(E5) Grante'!C65</f>
        <v>0</v>
      </c>
      <c r="D105" s="287">
        <f>'(E5) Grante'!D65</f>
        <v>0</v>
      </c>
      <c r="E105" s="288">
        <f>'(E5) Grante'!L65</f>
        <v>0</v>
      </c>
      <c r="F105" s="288">
        <f>'(E5) Grante'!M65</f>
        <v>0</v>
      </c>
      <c r="G105" s="288">
        <f>'(E5) Grante'!N65</f>
        <v>0</v>
      </c>
    </row>
    <row r="106" spans="1:7" ht="13.5" customHeight="1" x14ac:dyDescent="0.2">
      <c r="A106" s="53" t="str">
        <f>'(E5) Grante'!A66</f>
        <v>Kredi 10</v>
      </c>
      <c r="B106" s="53">
        <f>'(E5) Grante'!B66</f>
        <v>0</v>
      </c>
      <c r="C106" s="287">
        <f>'(E5) Grante'!C66</f>
        <v>0</v>
      </c>
      <c r="D106" s="287">
        <f>'(E5) Grante'!D66</f>
        <v>0</v>
      </c>
      <c r="E106" s="288">
        <f>'(E5) Grante'!L66</f>
        <v>0</v>
      </c>
      <c r="F106" s="288">
        <f>'(E5) Grante'!M66</f>
        <v>0</v>
      </c>
      <c r="G106" s="288">
        <f>'(E5) Grante'!N66</f>
        <v>0</v>
      </c>
    </row>
    <row r="107" spans="1:7" ht="13.5" customHeight="1" x14ac:dyDescent="0.2">
      <c r="A107" s="55" t="str">
        <f>'(E5) Grante'!A67</f>
        <v>Gjithsej kredi</v>
      </c>
      <c r="B107" s="58"/>
      <c r="C107" s="128">
        <f>SUM(C96:C106)</f>
        <v>0</v>
      </c>
      <c r="D107" s="128">
        <f>SUM(D96:D106)</f>
        <v>0</v>
      </c>
      <c r="E107" s="128">
        <f>SUM(E96:E106)</f>
        <v>0</v>
      </c>
      <c r="F107" s="128">
        <f>SUM(F96:F106)</f>
        <v>0</v>
      </c>
      <c r="G107" s="128">
        <f>SUM(G96:G106)</f>
        <v>0</v>
      </c>
    </row>
    <row r="108" spans="1:7" ht="7.5" customHeight="1" x14ac:dyDescent="0.2">
      <c r="A108" s="135"/>
      <c r="C108" s="131"/>
      <c r="D108" s="131"/>
      <c r="E108" s="136"/>
      <c r="F108" s="130"/>
      <c r="G108" s="134"/>
    </row>
    <row r="109" spans="1:7" s="138" customFormat="1" ht="15" customHeight="1" thickBot="1" x14ac:dyDescent="0.25">
      <c r="A109" s="794" t="str">
        <f>'(G1) Translator'!A324:B324</f>
        <v>TOTALI</v>
      </c>
      <c r="B109" s="795"/>
      <c r="C109" s="137">
        <f>C21+C53+C59+C36+C41+C48+C56+C71+C83+C95+C107</f>
        <v>21671</v>
      </c>
      <c r="D109" s="292">
        <f>D21+D53+D59+D36+D41+D48+D56+D71+D83+D95+D107</f>
        <v>26244</v>
      </c>
      <c r="E109" s="292">
        <f>E21+E53+E59+E36+E41+E48+E56+E71+E83+E95+E107</f>
        <v>22933.267</v>
      </c>
      <c r="F109" s="292">
        <f>F21+F53+F59+F36+F41+F48+F56+F71+F83+F95+F107</f>
        <v>23018.598726799999</v>
      </c>
      <c r="G109" s="292">
        <f>G21+G53+G59+G36+G41+G48+G56+G71+G83+G95+G107</f>
        <v>24040.274951899999</v>
      </c>
    </row>
    <row r="110" spans="1:7" ht="13.5" thickTop="1" x14ac:dyDescent="0.2"/>
    <row r="111" spans="1:7" x14ac:dyDescent="0.2">
      <c r="A111" s="139"/>
      <c r="B111" s="140"/>
    </row>
    <row r="149" spans="2:2" x14ac:dyDescent="0.2">
      <c r="B149" s="120"/>
    </row>
    <row r="150" spans="2:2" x14ac:dyDescent="0.2">
      <c r="B150" s="120"/>
    </row>
    <row r="151" spans="2:2" x14ac:dyDescent="0.2">
      <c r="B151" s="120"/>
    </row>
    <row r="152" spans="2:2" x14ac:dyDescent="0.2">
      <c r="B152" s="120"/>
    </row>
    <row r="153" spans="2:2" x14ac:dyDescent="0.2">
      <c r="B153" s="120"/>
    </row>
    <row r="154" spans="2:2" x14ac:dyDescent="0.2">
      <c r="B154" s="120"/>
    </row>
  </sheetData>
  <sheetProtection password="C771" sheet="1" objects="1" scenarios="1" selectLockedCells="1"/>
  <customSheetViews>
    <customSheetView guid="{C9C93AD0-6FCF-44C2-A85A-AB3923492EAA}" scale="148" showPageBreaks="1" fitToPage="1" printArea="1" view="pageBreakPreview" topLeftCell="A79">
      <selection activeCell="C8" sqref="C8"/>
      <rowBreaks count="1" manualBreakCount="1">
        <brk id="59" max="30" man="1"/>
      </rowBreaks>
      <pageMargins left="0.78740157480314965" right="0.70866141732283472" top="0.98425196850393704" bottom="0.78740157480314965" header="0.43307086614173229" footer="0.31496062992125984"/>
      <pageSetup paperSize="9" scale="45" orientation="portrait" r:id="rId1"/>
      <headerFooter>
        <oddHeader>&amp;L&amp;"-,Fett"&amp;12Financial Planning Tool for LGUs 2011-2013&amp;R&amp;"-,Fett"&amp;12Name (Community/Municipality)</oddHeader>
        <oddFooter>&amp;L&amp;8&amp;D/Pfs/Löa&amp;C&amp;8Copyright © Lucerne University of Applied Sciences and Arts / Lucerne School of Business&amp;R&amp;"-,Fett"&amp;12Seite &amp;P/&amp;N</oddFooter>
      </headerFooter>
    </customSheetView>
  </customSheetViews>
  <mergeCells count="40">
    <mergeCell ref="G3:G4"/>
    <mergeCell ref="A26:B26"/>
    <mergeCell ref="A1:G1"/>
    <mergeCell ref="A9:B9"/>
    <mergeCell ref="A13:B13"/>
    <mergeCell ref="A14:B14"/>
    <mergeCell ref="A12:B12"/>
    <mergeCell ref="A10:B10"/>
    <mergeCell ref="A6:B6"/>
    <mergeCell ref="A21:B21"/>
    <mergeCell ref="A23:B23"/>
    <mergeCell ref="A15:B15"/>
    <mergeCell ref="A19:B19"/>
    <mergeCell ref="A20:B20"/>
    <mergeCell ref="A16:B16"/>
    <mergeCell ref="A109:B109"/>
    <mergeCell ref="A59:B59"/>
    <mergeCell ref="A36:B36"/>
    <mergeCell ref="A33:B33"/>
    <mergeCell ref="A34:B34"/>
    <mergeCell ref="A35:B35"/>
    <mergeCell ref="A58:B58"/>
    <mergeCell ref="A48:B48"/>
    <mergeCell ref="A53:B53"/>
    <mergeCell ref="A56:B56"/>
    <mergeCell ref="A30:B30"/>
    <mergeCell ref="A31:B31"/>
    <mergeCell ref="A32:B32"/>
    <mergeCell ref="F3:F4"/>
    <mergeCell ref="A24:B24"/>
    <mergeCell ref="A28:B28"/>
    <mergeCell ref="A25:B25"/>
    <mergeCell ref="A27:B27"/>
    <mergeCell ref="A29:B29"/>
    <mergeCell ref="A17:B17"/>
    <mergeCell ref="A8:B8"/>
    <mergeCell ref="A7:B7"/>
    <mergeCell ref="A11:B11"/>
    <mergeCell ref="E3:E4"/>
    <mergeCell ref="A18:B18"/>
  </mergeCells>
  <phoneticPr fontId="3" type="noConversion"/>
  <pageMargins left="0.78740157480314965" right="0.70866141732283472" top="0.86614173228346458" bottom="0.78740157480314965" header="0.43307086614173229" footer="0.31496062992125984"/>
  <pageSetup paperSize="9" scale="95" fitToWidth="0" fitToHeight="0" orientation="portrait" r:id="rId2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  <rowBreaks count="2" manualBreakCount="2">
    <brk id="56" max="16383" man="1"/>
    <brk id="188" max="15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tabColor rgb="FF00B050"/>
    <pageSetUpPr fitToPage="1"/>
  </sheetPr>
  <dimension ref="A1:P28"/>
  <sheetViews>
    <sheetView showGridLines="0" zoomScaleNormal="100" workbookViewId="0">
      <selection activeCell="D2" sqref="D2:G2"/>
    </sheetView>
  </sheetViews>
  <sheetFormatPr baseColWidth="10" defaultColWidth="4.140625" defaultRowHeight="12.75" x14ac:dyDescent="0.2"/>
  <cols>
    <col min="1" max="1" width="4.5703125" style="120" customWidth="1"/>
    <col min="2" max="2" width="20.7109375" style="120" customWidth="1"/>
    <col min="3" max="3" width="8.7109375" style="120" customWidth="1"/>
    <col min="4" max="4" width="8.7109375" style="120" customWidth="1" collapsed="1"/>
    <col min="5" max="8" width="8.7109375" style="120" customWidth="1"/>
    <col min="9" max="9" width="8.7109375" style="120" customWidth="1" collapsed="1"/>
    <col min="10" max="12" width="8.7109375" style="120" customWidth="1"/>
    <col min="13" max="13" width="8.7109375" style="120" customWidth="1" collapsed="1"/>
    <col min="14" max="16" width="8.7109375" style="120" customWidth="1"/>
    <col min="17" max="203" width="11.5703125" style="120" customWidth="1"/>
    <col min="204" max="204" width="3.85546875" style="120" customWidth="1"/>
    <col min="205" max="205" width="22" style="120" customWidth="1"/>
    <col min="206" max="208" width="4.140625" style="120" customWidth="1"/>
    <col min="209" max="209" width="5.85546875" style="120" customWidth="1"/>
    <col min="210" max="210" width="4.140625" style="120" customWidth="1"/>
    <col min="211" max="211" width="0.85546875" style="120" customWidth="1"/>
    <col min="212" max="212" width="5.85546875" style="120" customWidth="1"/>
    <col min="213" max="213" width="4.140625" style="120" customWidth="1"/>
    <col min="214" max="214" width="0.85546875" style="120" customWidth="1"/>
    <col min="215" max="215" width="5.85546875" style="120" customWidth="1"/>
    <col min="216" max="216" width="4.140625" style="120" customWidth="1"/>
    <col min="217" max="217" width="0.85546875" style="120" customWidth="1"/>
    <col min="218" max="218" width="5.85546875" style="120" customWidth="1"/>
    <col min="219" max="16384" width="4.140625" style="120"/>
  </cols>
  <sheetData>
    <row r="1" spans="1:16" ht="21" x14ac:dyDescent="0.35">
      <c r="A1" s="776" t="str">
        <f>'(G1) Translator'!A96:A96</f>
        <v>(F2) SHPENZIMET SIPAS FUNKSIONIT - SHUMA BRUTO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8"/>
    </row>
    <row r="2" spans="1:16" s="5" customFormat="1" ht="12.75" customHeight="1" x14ac:dyDescent="0.2">
      <c r="M2" s="10"/>
      <c r="N2" s="10"/>
      <c r="O2" s="10"/>
      <c r="P2" s="10"/>
    </row>
    <row r="3" spans="1:16" ht="15" customHeight="1" x14ac:dyDescent="0.2">
      <c r="C3" s="122">
        <f>'(B1)Informacion i përgjithshëm '!B5</f>
        <v>2011</v>
      </c>
      <c r="D3" s="122">
        <f>'(B1)Informacion i përgjithshëm '!B6</f>
        <v>2012</v>
      </c>
      <c r="E3" s="898">
        <f>'(B1)Informacion i përgjithshëm '!B7</f>
        <v>2013</v>
      </c>
      <c r="F3" s="898"/>
      <c r="G3" s="898"/>
      <c r="H3" s="898"/>
      <c r="I3" s="898">
        <f>'(B1)Informacion i përgjithshëm '!B8</f>
        <v>2014</v>
      </c>
      <c r="J3" s="898"/>
      <c r="K3" s="898"/>
      <c r="L3" s="898"/>
      <c r="M3" s="898">
        <f>'(B1)Informacion i përgjithshëm '!B9</f>
        <v>2015</v>
      </c>
      <c r="N3" s="898"/>
      <c r="O3" s="898"/>
      <c r="P3" s="898"/>
    </row>
    <row r="4" spans="1:16" s="124" customFormat="1" ht="39.75" customHeight="1" x14ac:dyDescent="0.25">
      <c r="A4" s="123"/>
      <c r="B4" s="123"/>
      <c r="C4" s="485" t="str">
        <f>'(G1) Translator'!A3</f>
        <v>Fakti Viti i kaluar</v>
      </c>
      <c r="D4" s="486" t="str">
        <f>'(G1) Translator'!A4</f>
        <v>Viti aktual (buxheti)</v>
      </c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</row>
    <row r="5" spans="1:16" s="286" customFormat="1" ht="114" customHeight="1" x14ac:dyDescent="0.25">
      <c r="A5" s="285"/>
      <c r="B5" s="285"/>
      <c r="C5" s="487" t="str">
        <f>'(F2)Shpenz. sipas funks. bruto'!H5</f>
        <v>PARASHIKIMI I SHPENZIMEVE</v>
      </c>
      <c r="D5" s="487" t="str">
        <f>H5</f>
        <v>PARASHIKIMI I SHPENZIMEVE</v>
      </c>
      <c r="E5" s="488" t="str">
        <f>'Z2'!A11</f>
        <v xml:space="preserve">Pagat dhe sigurimet shoqërore </v>
      </c>
      <c r="F5" s="489" t="str">
        <f>'Z2'!A12</f>
        <v>Shpenzime të tjera korrente (përjashto rroga dhe sigurime shoq.)</v>
      </c>
      <c r="G5" s="489" t="str">
        <f>'Z2'!A13</f>
        <v xml:space="preserve">Shpenzime kapitale </v>
      </c>
      <c r="H5" s="490" t="str">
        <f>'Z2'!A14</f>
        <v>PARASHIKIMI I SHPENZIMEVE</v>
      </c>
      <c r="I5" s="488" t="str">
        <f>E5</f>
        <v xml:space="preserve">Pagat dhe sigurimet shoqërore </v>
      </c>
      <c r="J5" s="489" t="str">
        <f>F5</f>
        <v>Shpenzime të tjera korrente (përjashto rroga dhe sigurime shoq.)</v>
      </c>
      <c r="K5" s="489" t="str">
        <f>G5</f>
        <v xml:space="preserve">Shpenzime kapitale </v>
      </c>
      <c r="L5" s="490" t="str">
        <f>H5</f>
        <v>PARASHIKIMI I SHPENZIMEVE</v>
      </c>
      <c r="M5" s="488" t="str">
        <f>E5</f>
        <v xml:space="preserve">Pagat dhe sigurimet shoqërore </v>
      </c>
      <c r="N5" s="489" t="str">
        <f>F5</f>
        <v>Shpenzime të tjera korrente (përjashto rroga dhe sigurime shoq.)</v>
      </c>
      <c r="O5" s="489" t="str">
        <f>G5</f>
        <v xml:space="preserve">Shpenzime kapitale </v>
      </c>
      <c r="P5" s="490" t="str">
        <f>H5</f>
        <v>PARASHIKIMI I SHPENZIMEVE</v>
      </c>
    </row>
    <row r="6" spans="1:16" ht="15" customHeight="1" x14ac:dyDescent="0.2">
      <c r="A6" s="398" t="s">
        <v>44</v>
      </c>
      <c r="B6" s="278" t="str">
        <f>'(B3) Struktura Organizative'!B6</f>
        <v>Administrata</v>
      </c>
      <c r="C6" s="491">
        <f>'KB 1'!I$14</f>
        <v>15270</v>
      </c>
      <c r="D6" s="491">
        <f>'KB 1'!J$14</f>
        <v>10760</v>
      </c>
      <c r="E6" s="229">
        <f>'KB 1'!K$11</f>
        <v>7375</v>
      </c>
      <c r="F6" s="229">
        <f>'KB 1'!K$12</f>
        <v>3964.6740000000009</v>
      </c>
      <c r="G6" s="229">
        <f>'KB 1'!K$13</f>
        <v>971</v>
      </c>
      <c r="H6" s="484">
        <f>SUM(E6:G6)</f>
        <v>12310.674000000001</v>
      </c>
      <c r="I6" s="229">
        <f>'KB 1'!L$11</f>
        <v>7670</v>
      </c>
      <c r="J6" s="229">
        <f>'KB 1'!L$12</f>
        <v>4340.5917328000014</v>
      </c>
      <c r="K6" s="229">
        <f>'KB 1'!L$13</f>
        <v>1866</v>
      </c>
      <c r="L6" s="484">
        <f>SUM(I6:K6)</f>
        <v>13876.591732800001</v>
      </c>
      <c r="M6" s="229">
        <f>'KB 1'!M$11</f>
        <v>7976</v>
      </c>
      <c r="N6" s="229">
        <f>'KB 1'!M$12</f>
        <v>4501.1792034148802</v>
      </c>
      <c r="O6" s="229">
        <f>'KB 1'!M$13</f>
        <v>2053</v>
      </c>
      <c r="P6" s="484">
        <f>SUM(M6:O6)</f>
        <v>14530.17920341488</v>
      </c>
    </row>
    <row r="7" spans="1:16" ht="15" customHeight="1" x14ac:dyDescent="0.2">
      <c r="A7" s="398" t="s">
        <v>45</v>
      </c>
      <c r="B7" s="278" t="str">
        <f>'(B3) Struktura Organizative'!B7</f>
        <v>Pastrimi dhe gjelbrimi</v>
      </c>
      <c r="C7" s="491">
        <f>'KB 2'!I$14</f>
        <v>0</v>
      </c>
      <c r="D7" s="491">
        <f>'KB 2'!J$14</f>
        <v>0</v>
      </c>
      <c r="E7" s="229">
        <f>'KB 2'!K$11</f>
        <v>0</v>
      </c>
      <c r="F7" s="229">
        <f>'KB 2'!K$12</f>
        <v>0</v>
      </c>
      <c r="G7" s="229">
        <f>'KB 2'!K$13</f>
        <v>0</v>
      </c>
      <c r="H7" s="484">
        <f t="shared" ref="H7:H27" si="0">SUM(E7:G7)</f>
        <v>0</v>
      </c>
      <c r="I7" s="229">
        <f>'KB 2'!L$11</f>
        <v>0</v>
      </c>
      <c r="J7" s="229">
        <f>'KB 2'!L$12</f>
        <v>0</v>
      </c>
      <c r="K7" s="229">
        <f>'KB 2'!L$13</f>
        <v>0</v>
      </c>
      <c r="L7" s="484">
        <f t="shared" ref="L7:L27" si="1">SUM(I7:K7)</f>
        <v>0</v>
      </c>
      <c r="M7" s="229">
        <f>'KB 2'!M$11</f>
        <v>0</v>
      </c>
      <c r="N7" s="229">
        <f>'KB 2'!M$12</f>
        <v>0</v>
      </c>
      <c r="O7" s="229">
        <f>'KB 2'!M$13</f>
        <v>0</v>
      </c>
      <c r="P7" s="484">
        <f t="shared" ref="P7:P27" si="2">SUM(M7:O7)</f>
        <v>0</v>
      </c>
    </row>
    <row r="8" spans="1:16" ht="15" customHeight="1" x14ac:dyDescent="0.2">
      <c r="A8" s="398" t="s">
        <v>46</v>
      </c>
      <c r="B8" s="278" t="str">
        <f>'(B3) Struktura Organizative'!B8</f>
        <v>Ujësjellës Kanalizime</v>
      </c>
      <c r="C8" s="491">
        <f>'KB 3'!I$14</f>
        <v>2731</v>
      </c>
      <c r="D8" s="491">
        <f>'KB 3'!J$14</f>
        <v>4582</v>
      </c>
      <c r="E8" s="229">
        <f>'KB 3'!K$11</f>
        <v>2211</v>
      </c>
      <c r="F8" s="229">
        <f>'KB 3'!K$12</f>
        <v>1800.2927999999997</v>
      </c>
      <c r="G8" s="229">
        <f>'KB 3'!K$13</f>
        <v>0</v>
      </c>
      <c r="H8" s="484">
        <f t="shared" si="0"/>
        <v>4011.2927999999997</v>
      </c>
      <c r="I8" s="229">
        <f>'KB 3'!L$11</f>
        <v>2303</v>
      </c>
      <c r="J8" s="229">
        <f>'KB 3'!L$12</f>
        <v>1977.8516761599994</v>
      </c>
      <c r="K8" s="229">
        <f>'KB 3'!L$13</f>
        <v>0</v>
      </c>
      <c r="L8" s="484">
        <f t="shared" si="1"/>
        <v>4280.8516761599994</v>
      </c>
      <c r="M8" s="229">
        <f>'KB 3'!M$11</f>
        <v>2395</v>
      </c>
      <c r="N8" s="229">
        <f>'KB 3'!M$12</f>
        <v>2057.5138283740152</v>
      </c>
      <c r="O8" s="229">
        <f>'KB 3'!M$13</f>
        <v>0</v>
      </c>
      <c r="P8" s="484">
        <f t="shared" si="2"/>
        <v>4452.5138283740152</v>
      </c>
    </row>
    <row r="9" spans="1:16" ht="15" customHeight="1" x14ac:dyDescent="0.2">
      <c r="A9" s="398" t="s">
        <v>47</v>
      </c>
      <c r="B9" s="278" t="str">
        <f>'(B3) Struktura Organizative'!B9</f>
        <v xml:space="preserve">Mirëmbajtja e rrugëve </v>
      </c>
      <c r="C9" s="491">
        <f>'KB 4'!I$14</f>
        <v>1007</v>
      </c>
      <c r="D9" s="491">
        <f>'KB 4'!J$14</f>
        <v>7937</v>
      </c>
      <c r="E9" s="229">
        <f>'KB 4'!K$11</f>
        <v>494</v>
      </c>
      <c r="F9" s="229">
        <f>'KB 4'!K$12</f>
        <v>1031.0940000000001</v>
      </c>
      <c r="G9" s="229">
        <f>'KB 4'!K$13</f>
        <v>1941</v>
      </c>
      <c r="H9" s="484">
        <f t="shared" si="0"/>
        <v>3466.0940000000001</v>
      </c>
      <c r="I9" s="229">
        <f>'KB 4'!L$11</f>
        <v>514</v>
      </c>
      <c r="J9" s="229">
        <f>'KB 4'!L$12</f>
        <v>1073.4710519999999</v>
      </c>
      <c r="K9" s="229">
        <f>'KB 4'!L$13</f>
        <v>0</v>
      </c>
      <c r="L9" s="484">
        <f t="shared" si="1"/>
        <v>1587.4710519999999</v>
      </c>
      <c r="M9" s="229">
        <f>'KB 4'!M$11</f>
        <v>534</v>
      </c>
      <c r="N9" s="229">
        <f>'KB 4'!M$12</f>
        <v>1113.794951976</v>
      </c>
      <c r="O9" s="229">
        <f>'KB 4'!M$13</f>
        <v>0</v>
      </c>
      <c r="P9" s="484">
        <f t="shared" si="2"/>
        <v>1647.794951976</v>
      </c>
    </row>
    <row r="10" spans="1:16" ht="15" customHeight="1" x14ac:dyDescent="0.2">
      <c r="A10" s="398" t="s">
        <v>48</v>
      </c>
      <c r="B10" s="278" t="str">
        <f>'(B3) Struktura Organizative'!B10</f>
        <v>Transporti publik</v>
      </c>
      <c r="C10" s="491">
        <f>'KB 5'!I$14</f>
        <v>0</v>
      </c>
      <c r="D10" s="491">
        <f>'KB 5'!J$14</f>
        <v>0</v>
      </c>
      <c r="E10" s="229">
        <f>'KB 5'!K$11</f>
        <v>0</v>
      </c>
      <c r="F10" s="229">
        <f>'KB 5'!K$12</f>
        <v>0</v>
      </c>
      <c r="G10" s="229">
        <f>'KB 5'!K$13</f>
        <v>0</v>
      </c>
      <c r="H10" s="484">
        <f t="shared" si="0"/>
        <v>0</v>
      </c>
      <c r="I10" s="229">
        <f>'KB 5'!L$11</f>
        <v>0</v>
      </c>
      <c r="J10" s="229">
        <f>'KB 5'!L$12</f>
        <v>0</v>
      </c>
      <c r="K10" s="229">
        <f>'KB 5'!L$13</f>
        <v>0</v>
      </c>
      <c r="L10" s="484">
        <f t="shared" si="1"/>
        <v>0</v>
      </c>
      <c r="M10" s="229">
        <f>'KB 5'!M$11</f>
        <v>0</v>
      </c>
      <c r="N10" s="229">
        <f>'KB 5'!M$12</f>
        <v>0</v>
      </c>
      <c r="O10" s="229">
        <f>'KB 5'!M$13</f>
        <v>0</v>
      </c>
      <c r="P10" s="484">
        <f t="shared" si="2"/>
        <v>0</v>
      </c>
    </row>
    <row r="11" spans="1:16" ht="15" customHeight="1" x14ac:dyDescent="0.2">
      <c r="A11" s="398" t="s">
        <v>49</v>
      </c>
      <c r="B11" s="278" t="str">
        <f>'(B3) Struktura Organizative'!B11</f>
        <v>Zhvillimi i turizmit</v>
      </c>
      <c r="C11" s="491">
        <f>'KB 6'!I$14</f>
        <v>0</v>
      </c>
      <c r="D11" s="491">
        <f>'KB 6'!J$14</f>
        <v>0</v>
      </c>
      <c r="E11" s="229">
        <f>'KB 6'!K$11</f>
        <v>0</v>
      </c>
      <c r="F11" s="229">
        <f>'KB 6'!K$12</f>
        <v>0</v>
      </c>
      <c r="G11" s="229">
        <f>'KB 6'!K$13</f>
        <v>0</v>
      </c>
      <c r="H11" s="484">
        <f t="shared" si="0"/>
        <v>0</v>
      </c>
      <c r="I11" s="229">
        <f>'KB 6'!L$11</f>
        <v>0</v>
      </c>
      <c r="J11" s="229">
        <f>'KB 6'!L$12</f>
        <v>0</v>
      </c>
      <c r="K11" s="229">
        <f>'KB 6'!L$13</f>
        <v>0</v>
      </c>
      <c r="L11" s="484">
        <f t="shared" si="1"/>
        <v>0</v>
      </c>
      <c r="M11" s="229">
        <f>'KB 6'!M$11</f>
        <v>0</v>
      </c>
      <c r="N11" s="229">
        <f>'KB 6'!M$12</f>
        <v>0</v>
      </c>
      <c r="O11" s="229">
        <f>'KB 6'!M$13</f>
        <v>0</v>
      </c>
      <c r="P11" s="484">
        <f t="shared" si="2"/>
        <v>0</v>
      </c>
    </row>
    <row r="12" spans="1:16" ht="15" customHeight="1" x14ac:dyDescent="0.2">
      <c r="A12" s="398" t="s">
        <v>50</v>
      </c>
      <c r="B12" s="278" t="str">
        <f>'(B3) Struktura Organizative'!B12</f>
        <v xml:space="preserve">Planifikimi urban </v>
      </c>
      <c r="C12" s="491">
        <f>'KB 7'!I$14</f>
        <v>0</v>
      </c>
      <c r="D12" s="491">
        <f>'KB 7'!J$14</f>
        <v>0</v>
      </c>
      <c r="E12" s="229">
        <f>'KB 7'!K$11</f>
        <v>0</v>
      </c>
      <c r="F12" s="229">
        <f>'KB 7'!K$12</f>
        <v>0</v>
      </c>
      <c r="G12" s="229">
        <f>'KB 7'!K$13</f>
        <v>0</v>
      </c>
      <c r="H12" s="484">
        <f t="shared" si="0"/>
        <v>0</v>
      </c>
      <c r="I12" s="229">
        <f>'KB 7'!L$11</f>
        <v>0</v>
      </c>
      <c r="J12" s="229">
        <f>'KB 7'!L$12</f>
        <v>0</v>
      </c>
      <c r="K12" s="229">
        <f>'KB 7'!L$13</f>
        <v>0</v>
      </c>
      <c r="L12" s="484">
        <f t="shared" si="1"/>
        <v>0</v>
      </c>
      <c r="M12" s="229">
        <f>'KB 7'!M$11</f>
        <v>0</v>
      </c>
      <c r="N12" s="229">
        <f>'KB 7'!M$12</f>
        <v>0</v>
      </c>
      <c r="O12" s="229">
        <f>'KB 7'!M$13</f>
        <v>0</v>
      </c>
      <c r="P12" s="484">
        <f t="shared" si="2"/>
        <v>0</v>
      </c>
    </row>
    <row r="13" spans="1:16" ht="15" customHeight="1" x14ac:dyDescent="0.2">
      <c r="A13" s="398" t="s">
        <v>51</v>
      </c>
      <c r="B13" s="278" t="str">
        <f>'(B3) Struktura Organizative'!B13</f>
        <v>Ndriçimi publik</v>
      </c>
      <c r="C13" s="491">
        <f>'KB 8'!I$14</f>
        <v>150</v>
      </c>
      <c r="D13" s="491">
        <f>'KB 8'!J$14</f>
        <v>0</v>
      </c>
      <c r="E13" s="229">
        <f>'KB 8'!K$11</f>
        <v>0</v>
      </c>
      <c r="F13" s="229">
        <f>'KB 8'!K$12</f>
        <v>0</v>
      </c>
      <c r="G13" s="229">
        <f>'KB 8'!K$13</f>
        <v>0</v>
      </c>
      <c r="H13" s="484">
        <f t="shared" si="0"/>
        <v>0</v>
      </c>
      <c r="I13" s="229">
        <f>'KB 8'!L$11</f>
        <v>0</v>
      </c>
      <c r="J13" s="229">
        <f>'KB 8'!L$12</f>
        <v>0</v>
      </c>
      <c r="K13" s="229">
        <f>'KB 8'!L$13</f>
        <v>0</v>
      </c>
      <c r="L13" s="484">
        <f t="shared" si="1"/>
        <v>0</v>
      </c>
      <c r="M13" s="229">
        <f>'KB 8'!M$11</f>
        <v>0</v>
      </c>
      <c r="N13" s="229">
        <f>'KB 8'!M$12</f>
        <v>0</v>
      </c>
      <c r="O13" s="229">
        <f>'KB 8'!M$13</f>
        <v>0</v>
      </c>
      <c r="P13" s="484">
        <f t="shared" si="2"/>
        <v>0</v>
      </c>
    </row>
    <row r="14" spans="1:16" ht="15" customHeight="1" x14ac:dyDescent="0.2">
      <c r="A14" s="398" t="s">
        <v>52</v>
      </c>
      <c r="B14" s="278" t="str">
        <f>'(B3) Struktura Organizative'!B14</f>
        <v>Zhvillimi ekonomik</v>
      </c>
      <c r="C14" s="491">
        <f>'KB 9'!I$14</f>
        <v>0</v>
      </c>
      <c r="D14" s="491">
        <f>'KB 9'!J$14</f>
        <v>0</v>
      </c>
      <c r="E14" s="229">
        <f>'KB 9'!K$11</f>
        <v>0</v>
      </c>
      <c r="F14" s="229">
        <f>'KB 9'!K$12</f>
        <v>0</v>
      </c>
      <c r="G14" s="229">
        <f>'KB 9'!K$13</f>
        <v>0</v>
      </c>
      <c r="H14" s="484">
        <f t="shared" si="0"/>
        <v>0</v>
      </c>
      <c r="I14" s="229">
        <f>'KB 9'!L$11</f>
        <v>0</v>
      </c>
      <c r="J14" s="229">
        <f>'KB 9'!L$12</f>
        <v>0</v>
      </c>
      <c r="K14" s="229">
        <f>'KB 9'!L$13</f>
        <v>0</v>
      </c>
      <c r="L14" s="484">
        <f t="shared" si="1"/>
        <v>0</v>
      </c>
      <c r="M14" s="229">
        <f>'KB 9'!M$11</f>
        <v>0</v>
      </c>
      <c r="N14" s="229">
        <f>'KB 9'!M$12</f>
        <v>0</v>
      </c>
      <c r="O14" s="229">
        <f>'KB 9'!M$13</f>
        <v>0</v>
      </c>
      <c r="P14" s="484">
        <f t="shared" si="2"/>
        <v>0</v>
      </c>
    </row>
    <row r="15" spans="1:16" ht="15" customHeight="1" x14ac:dyDescent="0.2">
      <c r="A15" s="398" t="s">
        <v>53</v>
      </c>
      <c r="B15" s="278" t="str">
        <f>'(B3) Struktura Organizative'!B15</f>
        <v>Shërbimi pyjor</v>
      </c>
      <c r="C15" s="491">
        <f>'KB 10'!I$14</f>
        <v>780</v>
      </c>
      <c r="D15" s="491">
        <f>'KB 10'!J$14</f>
        <v>436</v>
      </c>
      <c r="E15" s="229">
        <f>'KB 10'!K$11</f>
        <v>494</v>
      </c>
      <c r="F15" s="229">
        <f>'KB 10'!K$12</f>
        <v>-0.25999999999999091</v>
      </c>
      <c r="G15" s="229">
        <f>'KB 10'!K$13</f>
        <v>0</v>
      </c>
      <c r="H15" s="484">
        <f t="shared" si="0"/>
        <v>493.74</v>
      </c>
      <c r="I15" s="229">
        <f>'KB 10'!L$11</f>
        <v>514</v>
      </c>
      <c r="J15" s="229">
        <f>'KB 10'!L$12</f>
        <v>-1.6660000000001673E-2</v>
      </c>
      <c r="K15" s="229">
        <f>'KB 10'!L$13</f>
        <v>0</v>
      </c>
      <c r="L15" s="484">
        <f t="shared" si="1"/>
        <v>513.98334</v>
      </c>
      <c r="M15" s="229">
        <f>'KB 10'!M$11</f>
        <v>535</v>
      </c>
      <c r="N15" s="229">
        <f>'KB 10'!M$12</f>
        <v>5.6656939999925271E-2</v>
      </c>
      <c r="O15" s="229">
        <f>'KB 10'!M$13</f>
        <v>0</v>
      </c>
      <c r="P15" s="484">
        <f t="shared" si="2"/>
        <v>535.05665693999993</v>
      </c>
    </row>
    <row r="16" spans="1:16" ht="15" customHeight="1" x14ac:dyDescent="0.2">
      <c r="A16" s="398" t="s">
        <v>54</v>
      </c>
      <c r="B16" s="278" t="str">
        <f>'(B3) Struktura Organizative'!B16</f>
        <v>Ambjenti</v>
      </c>
      <c r="C16" s="491">
        <f>'KB 11'!I$14</f>
        <v>412</v>
      </c>
      <c r="D16" s="491">
        <f>'KB 11'!J$14</f>
        <v>850</v>
      </c>
      <c r="E16" s="229">
        <f>'KB 11'!K$11</f>
        <v>900</v>
      </c>
      <c r="F16" s="229">
        <f>'KB 11'!K$12</f>
        <v>0.34359999999992397</v>
      </c>
      <c r="G16" s="229">
        <f>'KB 11'!K$13</f>
        <v>0</v>
      </c>
      <c r="H16" s="484">
        <f t="shared" si="0"/>
        <v>900.34359999999992</v>
      </c>
      <c r="I16" s="229">
        <f>'KB 11'!L$11</f>
        <v>936</v>
      </c>
      <c r="J16" s="229">
        <f>'KB 11'!L$12</f>
        <v>0.35734399999989819</v>
      </c>
      <c r="K16" s="229">
        <f>'KB 11'!L$13</f>
        <v>0</v>
      </c>
      <c r="L16" s="484">
        <f t="shared" si="1"/>
        <v>936.3573439999999</v>
      </c>
      <c r="M16" s="229">
        <f>'KB 11'!M$11</f>
        <v>974</v>
      </c>
      <c r="N16" s="229">
        <f>'KB 11'!M$12</f>
        <v>-0.18836224000006041</v>
      </c>
      <c r="O16" s="229">
        <f>'KB 11'!M$13</f>
        <v>0</v>
      </c>
      <c r="P16" s="484">
        <f t="shared" si="2"/>
        <v>973.81163775999994</v>
      </c>
    </row>
    <row r="17" spans="1:16" ht="15" customHeight="1" x14ac:dyDescent="0.2">
      <c r="A17" s="398" t="s">
        <v>55</v>
      </c>
      <c r="B17" s="278" t="str">
        <f>'(B3) Struktura Organizative'!B17</f>
        <v>Sporti</v>
      </c>
      <c r="C17" s="491">
        <f>'KB 12'!I$14</f>
        <v>0</v>
      </c>
      <c r="D17" s="491">
        <f>'KB 12'!J$14</f>
        <v>0</v>
      </c>
      <c r="E17" s="229">
        <f>'KB 12'!K$11</f>
        <v>0</v>
      </c>
      <c r="F17" s="229">
        <f>'KB 12'!K$12</f>
        <v>0</v>
      </c>
      <c r="G17" s="229">
        <f>'KB 12'!K$13</f>
        <v>0</v>
      </c>
      <c r="H17" s="484">
        <f t="shared" si="0"/>
        <v>0</v>
      </c>
      <c r="I17" s="229">
        <f>'KB 12'!L$11</f>
        <v>0</v>
      </c>
      <c r="J17" s="229">
        <f>'KB 12'!L$12</f>
        <v>0</v>
      </c>
      <c r="K17" s="229">
        <f>'KB 12'!L$13</f>
        <v>0</v>
      </c>
      <c r="L17" s="484">
        <f t="shared" si="1"/>
        <v>0</v>
      </c>
      <c r="M17" s="229">
        <f>'KB 12'!M$11</f>
        <v>0</v>
      </c>
      <c r="N17" s="229">
        <f>'KB 12'!M$12</f>
        <v>0</v>
      </c>
      <c r="O17" s="229">
        <f>'KB 12'!M$13</f>
        <v>0</v>
      </c>
      <c r="P17" s="484">
        <f t="shared" si="2"/>
        <v>0</v>
      </c>
    </row>
    <row r="18" spans="1:16" ht="15" customHeight="1" x14ac:dyDescent="0.2">
      <c r="A18" s="398" t="s">
        <v>56</v>
      </c>
      <c r="B18" s="278" t="str">
        <f>'(B3) Struktura Organizative'!B18</f>
        <v>Programe kulturore</v>
      </c>
      <c r="C18" s="491">
        <f>'KB 13'!I$14</f>
        <v>412</v>
      </c>
      <c r="D18" s="491">
        <f>'KB 13'!J$14</f>
        <v>850</v>
      </c>
      <c r="E18" s="229">
        <f>'KB 13'!K$11</f>
        <v>0</v>
      </c>
      <c r="F18" s="229">
        <f>'KB 13'!K$12</f>
        <v>0</v>
      </c>
      <c r="G18" s="229">
        <f>'KB 13'!K$13</f>
        <v>0</v>
      </c>
      <c r="H18" s="484">
        <f t="shared" si="0"/>
        <v>0</v>
      </c>
      <c r="I18" s="229">
        <f>'KB 13'!L$11</f>
        <v>0</v>
      </c>
      <c r="J18" s="229">
        <f>'KB 13'!L$12</f>
        <v>0</v>
      </c>
      <c r="K18" s="229">
        <f>'KB 13'!L$13</f>
        <v>0</v>
      </c>
      <c r="L18" s="484">
        <f t="shared" si="1"/>
        <v>0</v>
      </c>
      <c r="M18" s="229">
        <f>'KB 13'!M$11</f>
        <v>0</v>
      </c>
      <c r="N18" s="229">
        <f>'KB 13'!M$12</f>
        <v>0</v>
      </c>
      <c r="O18" s="229">
        <f>'KB 13'!M$13</f>
        <v>0</v>
      </c>
      <c r="P18" s="484">
        <f t="shared" si="2"/>
        <v>0</v>
      </c>
    </row>
    <row r="19" spans="1:16" ht="15" customHeight="1" x14ac:dyDescent="0.2">
      <c r="A19" s="398" t="s">
        <v>57</v>
      </c>
      <c r="B19" s="278" t="str">
        <f>'(B3) Struktura Organizative'!B19</f>
        <v>Kujdesi social</v>
      </c>
      <c r="C19" s="491">
        <f>'KB 14'!I$14</f>
        <v>568</v>
      </c>
      <c r="D19" s="491">
        <f>'KB 14'!J$14</f>
        <v>604</v>
      </c>
      <c r="E19" s="229">
        <f>'KB 14'!K$11</f>
        <v>654</v>
      </c>
      <c r="F19" s="229">
        <f>'KB 14'!K$12</f>
        <v>0.33600000000012642</v>
      </c>
      <c r="G19" s="229">
        <f>'KB 14'!K$13</f>
        <v>0</v>
      </c>
      <c r="H19" s="484">
        <f t="shared" si="0"/>
        <v>654.33600000000013</v>
      </c>
      <c r="I19" s="229">
        <f>'KB 14'!L$11</f>
        <v>680</v>
      </c>
      <c r="J19" s="229">
        <f>'KB 14'!L$12</f>
        <v>-0.14489599999990332</v>
      </c>
      <c r="K19" s="229">
        <f>'KB 14'!L$13</f>
        <v>0</v>
      </c>
      <c r="L19" s="484">
        <f t="shared" si="1"/>
        <v>679.8551040000001</v>
      </c>
      <c r="M19" s="229">
        <f>'KB 14'!M$11</f>
        <v>707</v>
      </c>
      <c r="N19" s="229">
        <f>'KB 14'!M$12</f>
        <v>4.930816000012328E-2</v>
      </c>
      <c r="O19" s="229">
        <f>'KB 14'!M$13</f>
        <v>0</v>
      </c>
      <c r="P19" s="484">
        <f t="shared" si="2"/>
        <v>707.04930816000012</v>
      </c>
    </row>
    <row r="20" spans="1:16" ht="15" customHeight="1" x14ac:dyDescent="0.2">
      <c r="A20" s="398" t="s">
        <v>58</v>
      </c>
      <c r="B20" s="278" t="str">
        <f>'(B3) Struktura Organizative'!B20</f>
        <v>Arsimi</v>
      </c>
      <c r="C20" s="491">
        <f>'KB 15'!I$14</f>
        <v>450</v>
      </c>
      <c r="D20" s="491">
        <f>'KB 15'!J$14</f>
        <v>1075</v>
      </c>
      <c r="E20" s="229">
        <f>'KB 15'!K$11</f>
        <v>598</v>
      </c>
      <c r="F20" s="229">
        <f>'KB 15'!K$12</f>
        <v>500</v>
      </c>
      <c r="G20" s="229">
        <f>'KB 15'!K$13</f>
        <v>0</v>
      </c>
      <c r="H20" s="484">
        <f t="shared" si="0"/>
        <v>1098</v>
      </c>
      <c r="I20" s="229">
        <f>'KB 15'!L$11</f>
        <v>622</v>
      </c>
      <c r="J20" s="229">
        <f>'KB 15'!L$12</f>
        <v>519.92000000000007</v>
      </c>
      <c r="K20" s="229">
        <f>'KB 15'!L$13</f>
        <v>0</v>
      </c>
      <c r="L20" s="484">
        <f t="shared" si="1"/>
        <v>1141.92</v>
      </c>
      <c r="M20" s="229">
        <f>'KB 15'!M$11</f>
        <v>647</v>
      </c>
      <c r="N20" s="229">
        <f>'KB 15'!M$12</f>
        <v>540.59680000000003</v>
      </c>
      <c r="O20" s="229">
        <f>'KB 15'!M$13</f>
        <v>0</v>
      </c>
      <c r="P20" s="484">
        <f t="shared" si="2"/>
        <v>1187.5968</v>
      </c>
    </row>
    <row r="21" spans="1:16" ht="15" customHeight="1" x14ac:dyDescent="0.2">
      <c r="A21" s="398" t="s">
        <v>59</v>
      </c>
      <c r="B21" s="278" t="str">
        <f>'(B3) Struktura Organizative'!B21</f>
        <v>Shëndetsia</v>
      </c>
      <c r="C21" s="491">
        <f>'KB 16'!I$14</f>
        <v>0</v>
      </c>
      <c r="D21" s="491">
        <f>'KB 16'!J$14</f>
        <v>0</v>
      </c>
      <c r="E21" s="229">
        <f>'KB 16'!K$11</f>
        <v>0</v>
      </c>
      <c r="F21" s="229">
        <f>'KB 16'!K$12</f>
        <v>0</v>
      </c>
      <c r="G21" s="229">
        <f>'KB 16'!K$13</f>
        <v>0</v>
      </c>
      <c r="H21" s="484">
        <f t="shared" si="0"/>
        <v>0</v>
      </c>
      <c r="I21" s="229">
        <f>'KB 16'!L$11</f>
        <v>0</v>
      </c>
      <c r="J21" s="229">
        <f>'KB 16'!L$12</f>
        <v>0</v>
      </c>
      <c r="K21" s="229">
        <f>'KB 16'!L$13</f>
        <v>0</v>
      </c>
      <c r="L21" s="484">
        <f t="shared" si="1"/>
        <v>0</v>
      </c>
      <c r="M21" s="229">
        <f>'KB 16'!M$11</f>
        <v>0</v>
      </c>
      <c r="N21" s="229">
        <f>'KB 16'!M$12</f>
        <v>0</v>
      </c>
      <c r="O21" s="229">
        <f>'KB 16'!M$13</f>
        <v>0</v>
      </c>
      <c r="P21" s="484">
        <f t="shared" si="2"/>
        <v>0</v>
      </c>
    </row>
    <row r="22" spans="1:16" ht="15" customHeight="1" x14ac:dyDescent="0.2">
      <c r="A22" s="398" t="s">
        <v>60</v>
      </c>
      <c r="B22" s="278" t="str">
        <f>'(B3) Struktura Organizative'!B22</f>
        <v>Emergjencat civile</v>
      </c>
      <c r="C22" s="491">
        <f>'KB 17'!I$14</f>
        <v>0</v>
      </c>
      <c r="D22" s="491">
        <f>'KB 17'!J$14</f>
        <v>0</v>
      </c>
      <c r="E22" s="229">
        <f>'KB 17'!K$11</f>
        <v>0</v>
      </c>
      <c r="F22" s="229">
        <f>'KB 17'!K$12</f>
        <v>0</v>
      </c>
      <c r="G22" s="229">
        <f>'KB 17'!K$13</f>
        <v>0</v>
      </c>
      <c r="H22" s="484">
        <f t="shared" si="0"/>
        <v>0</v>
      </c>
      <c r="I22" s="229">
        <f>'KB 17'!L$11</f>
        <v>0</v>
      </c>
      <c r="J22" s="229">
        <f>'KB 17'!L$12</f>
        <v>0</v>
      </c>
      <c r="K22" s="229">
        <f>'KB 17'!L$13</f>
        <v>0</v>
      </c>
      <c r="L22" s="484">
        <f t="shared" si="1"/>
        <v>0</v>
      </c>
      <c r="M22" s="229">
        <f>'KB 17'!M$11</f>
        <v>0</v>
      </c>
      <c r="N22" s="229">
        <f>'KB 17'!M$12</f>
        <v>0</v>
      </c>
      <c r="O22" s="229">
        <f>'KB 17'!M$13</f>
        <v>0</v>
      </c>
      <c r="P22" s="484">
        <f t="shared" si="2"/>
        <v>0</v>
      </c>
    </row>
    <row r="23" spans="1:16" ht="15" customHeight="1" x14ac:dyDescent="0.2">
      <c r="A23" s="398" t="s">
        <v>61</v>
      </c>
      <c r="B23" s="278">
        <f>'(B3) Struktura Organizative'!B23</f>
        <v>0</v>
      </c>
      <c r="C23" s="491">
        <f>'KB 18'!I$14</f>
        <v>0</v>
      </c>
      <c r="D23" s="491">
        <f>'KB 18'!J$14</f>
        <v>0</v>
      </c>
      <c r="E23" s="229">
        <f>'KB 18'!K$11</f>
        <v>0</v>
      </c>
      <c r="F23" s="229">
        <f>'KB 18'!K$12</f>
        <v>0</v>
      </c>
      <c r="G23" s="229">
        <f>'KB 18'!K$13</f>
        <v>0</v>
      </c>
      <c r="H23" s="484">
        <f t="shared" si="0"/>
        <v>0</v>
      </c>
      <c r="I23" s="229">
        <f>'KB 18'!L$11</f>
        <v>0</v>
      </c>
      <c r="J23" s="229">
        <f>'KB 18'!L$12</f>
        <v>0</v>
      </c>
      <c r="K23" s="229">
        <f>'KB 18'!L$13</f>
        <v>0</v>
      </c>
      <c r="L23" s="484">
        <f t="shared" si="1"/>
        <v>0</v>
      </c>
      <c r="M23" s="229">
        <f>'KB 18'!M$11</f>
        <v>0</v>
      </c>
      <c r="N23" s="229">
        <f>'KB 18'!M$12</f>
        <v>0</v>
      </c>
      <c r="O23" s="229">
        <f>'KB 18'!M$13</f>
        <v>0</v>
      </c>
      <c r="P23" s="484">
        <f t="shared" si="2"/>
        <v>0</v>
      </c>
    </row>
    <row r="24" spans="1:16" ht="15" customHeight="1" x14ac:dyDescent="0.2">
      <c r="A24" s="398" t="s">
        <v>62</v>
      </c>
      <c r="B24" s="278">
        <f>'(B3) Struktura Organizative'!B24</f>
        <v>0</v>
      </c>
      <c r="C24" s="491">
        <f>'KB 19'!I$14</f>
        <v>0</v>
      </c>
      <c r="D24" s="491">
        <f>'KB 19'!J$14</f>
        <v>0</v>
      </c>
      <c r="E24" s="229">
        <f>'KB 19'!K$11</f>
        <v>0</v>
      </c>
      <c r="F24" s="229">
        <f>'KB 19'!K$12</f>
        <v>0</v>
      </c>
      <c r="G24" s="229">
        <f>'KB 19'!K$13</f>
        <v>0</v>
      </c>
      <c r="H24" s="484">
        <f t="shared" si="0"/>
        <v>0</v>
      </c>
      <c r="I24" s="229">
        <f>'KB 19'!L$11</f>
        <v>0</v>
      </c>
      <c r="J24" s="229">
        <f>'KB 19'!L$12</f>
        <v>0</v>
      </c>
      <c r="K24" s="229">
        <f>'KB 19'!L$13</f>
        <v>0</v>
      </c>
      <c r="L24" s="484">
        <f t="shared" si="1"/>
        <v>0</v>
      </c>
      <c r="M24" s="229">
        <f>'KB 19'!M$11</f>
        <v>0</v>
      </c>
      <c r="N24" s="229">
        <f>'KB 19'!M$12</f>
        <v>0</v>
      </c>
      <c r="O24" s="229">
        <f>'KB 19'!M$13</f>
        <v>0</v>
      </c>
      <c r="P24" s="484">
        <f t="shared" si="2"/>
        <v>0</v>
      </c>
    </row>
    <row r="25" spans="1:16" ht="15" customHeight="1" x14ac:dyDescent="0.2">
      <c r="A25" s="398" t="s">
        <v>63</v>
      </c>
      <c r="B25" s="278" t="str">
        <f>'(B3) Struktura Organizative'!B25</f>
        <v xml:space="preserve">Shërbime të tjera publike </v>
      </c>
      <c r="C25" s="491">
        <f>'KB 20'!I$14</f>
        <v>0</v>
      </c>
      <c r="D25" s="491">
        <f>'KB 20'!J$14</f>
        <v>0</v>
      </c>
      <c r="E25" s="229">
        <f>'KB 20'!K$11</f>
        <v>0</v>
      </c>
      <c r="F25" s="229">
        <f>'KB 20'!K$12</f>
        <v>0</v>
      </c>
      <c r="G25" s="229">
        <f>'KB 20'!K$13</f>
        <v>0</v>
      </c>
      <c r="H25" s="484">
        <f t="shared" si="0"/>
        <v>0</v>
      </c>
      <c r="I25" s="229">
        <f>'KB 20'!L$11</f>
        <v>0</v>
      </c>
      <c r="J25" s="229">
        <f>'KB 20'!L$12</f>
        <v>0</v>
      </c>
      <c r="K25" s="229">
        <f>'KB 20'!L$13</f>
        <v>0</v>
      </c>
      <c r="L25" s="484">
        <f t="shared" si="1"/>
        <v>0</v>
      </c>
      <c r="M25" s="229">
        <f>'KB 20'!M$11</f>
        <v>0</v>
      </c>
      <c r="N25" s="229">
        <f>'KB 20'!M$12</f>
        <v>0</v>
      </c>
      <c r="O25" s="229">
        <f>'KB 20'!M$13</f>
        <v>0</v>
      </c>
      <c r="P25" s="484">
        <f t="shared" si="2"/>
        <v>0</v>
      </c>
    </row>
    <row r="26" spans="1:16" ht="15" customHeight="1" x14ac:dyDescent="0.2">
      <c r="A26" s="398" t="s">
        <v>64</v>
      </c>
      <c r="B26" s="278" t="str">
        <f>'(B3) Struktura Organizative'!B26</f>
        <v>Shërbimi borxhi afatshkurtër</v>
      </c>
      <c r="C26" s="491">
        <f>'KB 21'!I$14</f>
        <v>0</v>
      </c>
      <c r="D26" s="491">
        <f>'KB 21'!J$14</f>
        <v>0</v>
      </c>
      <c r="E26" s="229">
        <f>'KB 21'!K$11</f>
        <v>0</v>
      </c>
      <c r="F26" s="229">
        <f>'KB 21'!K$12</f>
        <v>0</v>
      </c>
      <c r="G26" s="229">
        <f>'KB 21'!K$13</f>
        <v>0</v>
      </c>
      <c r="H26" s="484">
        <f t="shared" si="0"/>
        <v>0</v>
      </c>
      <c r="I26" s="229">
        <f>'KB 21'!L$11</f>
        <v>0</v>
      </c>
      <c r="J26" s="229">
        <f>'KB 21'!L$12</f>
        <v>0</v>
      </c>
      <c r="K26" s="229">
        <f>'KB 21'!L$13</f>
        <v>0</v>
      </c>
      <c r="L26" s="484">
        <f t="shared" si="1"/>
        <v>0</v>
      </c>
      <c r="M26" s="229">
        <f>'KB 21'!M$11</f>
        <v>0</v>
      </c>
      <c r="N26" s="229">
        <f>'KB 21'!M$12</f>
        <v>0</v>
      </c>
      <c r="O26" s="229">
        <f>'KB 21'!M$13</f>
        <v>0</v>
      </c>
      <c r="P26" s="484">
        <f t="shared" si="2"/>
        <v>0</v>
      </c>
    </row>
    <row r="27" spans="1:16" ht="15" customHeight="1" x14ac:dyDescent="0.2">
      <c r="A27" s="398" t="s">
        <v>65</v>
      </c>
      <c r="B27" s="278" t="str">
        <f>'(B3) Struktura Organizative'!B27</f>
        <v>Shërbimi borxhi afatgjatë</v>
      </c>
      <c r="C27" s="491">
        <f>'KB 22'!I$14</f>
        <v>0</v>
      </c>
      <c r="D27" s="491">
        <f>'KB 22'!J$14</f>
        <v>0</v>
      </c>
      <c r="E27" s="229">
        <f>'KB 22'!K$11</f>
        <v>0</v>
      </c>
      <c r="F27" s="229">
        <f>'KB 22'!K$12</f>
        <v>0</v>
      </c>
      <c r="G27" s="229">
        <f>'KB 22'!K$13</f>
        <v>0</v>
      </c>
      <c r="H27" s="484">
        <f t="shared" si="0"/>
        <v>0</v>
      </c>
      <c r="I27" s="229">
        <f>'KB 22'!L$11</f>
        <v>0</v>
      </c>
      <c r="J27" s="229">
        <f>'KB 22'!L$12</f>
        <v>0</v>
      </c>
      <c r="K27" s="229">
        <f>'KB 22'!L$13</f>
        <v>0</v>
      </c>
      <c r="L27" s="484">
        <f t="shared" si="1"/>
        <v>0</v>
      </c>
      <c r="M27" s="229">
        <f>'KB 22'!M$11</f>
        <v>0</v>
      </c>
      <c r="N27" s="229">
        <f>'KB 22'!M$12</f>
        <v>0</v>
      </c>
      <c r="O27" s="229">
        <f>'KB 22'!M$13</f>
        <v>0</v>
      </c>
      <c r="P27" s="484">
        <f t="shared" si="2"/>
        <v>0</v>
      </c>
    </row>
    <row r="28" spans="1:16" ht="15" customHeight="1" x14ac:dyDescent="0.2">
      <c r="A28" s="796" t="str">
        <f>'(G1) Translator'!A324</f>
        <v>TOTALI</v>
      </c>
      <c r="B28" s="797"/>
      <c r="C28" s="492">
        <f t="shared" ref="C28:P28" si="3">SUM(C6:C27)</f>
        <v>21780</v>
      </c>
      <c r="D28" s="492">
        <f t="shared" si="3"/>
        <v>27094</v>
      </c>
      <c r="E28" s="492">
        <f t="shared" si="3"/>
        <v>12726</v>
      </c>
      <c r="F28" s="492">
        <f t="shared" si="3"/>
        <v>7296.4804000000004</v>
      </c>
      <c r="G28" s="492">
        <f t="shared" si="3"/>
        <v>2912</v>
      </c>
      <c r="H28" s="492">
        <f t="shared" si="3"/>
        <v>22934.4804</v>
      </c>
      <c r="I28" s="492">
        <f t="shared" si="3"/>
        <v>13239</v>
      </c>
      <c r="J28" s="492">
        <f t="shared" si="3"/>
        <v>7912.0302489600008</v>
      </c>
      <c r="K28" s="492">
        <f t="shared" si="3"/>
        <v>1866</v>
      </c>
      <c r="L28" s="492">
        <f t="shared" si="3"/>
        <v>23017.03024896</v>
      </c>
      <c r="M28" s="492">
        <f t="shared" si="3"/>
        <v>13768</v>
      </c>
      <c r="N28" s="492">
        <f t="shared" si="3"/>
        <v>8213.0023866248939</v>
      </c>
      <c r="O28" s="492">
        <f t="shared" si="3"/>
        <v>2053</v>
      </c>
      <c r="P28" s="492">
        <f t="shared" si="3"/>
        <v>24034.002386624896</v>
      </c>
    </row>
  </sheetData>
  <sheetProtection password="C771" sheet="1" objects="1" scenarios="1" selectLockedCells="1"/>
  <mergeCells count="5">
    <mergeCell ref="A28:B28"/>
    <mergeCell ref="A1:P1"/>
    <mergeCell ref="E3:H4"/>
    <mergeCell ref="I3:L4"/>
    <mergeCell ref="M3:P4"/>
  </mergeCells>
  <pageMargins left="0.78740157480314965" right="0.70866141732283472" top="0.84729166666666667" bottom="0.78740157480314965" header="0.43307086614173229" footer="0.31496062992125984"/>
  <pageSetup paperSize="9" scale="88" fitToHeight="0" orientation="landscape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  <rowBreaks count="1" manualBreakCount="1">
    <brk id="105" max="1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tabColor rgb="FF92D050"/>
    <pageSetUpPr fitToPage="1"/>
  </sheetPr>
  <dimension ref="A1:I28"/>
  <sheetViews>
    <sheetView showGridLines="0" zoomScaleNormal="100" workbookViewId="0">
      <selection activeCell="D2" sqref="D2:G2"/>
    </sheetView>
  </sheetViews>
  <sheetFormatPr baseColWidth="10" defaultColWidth="4.140625" defaultRowHeight="12.75" x14ac:dyDescent="0.2"/>
  <cols>
    <col min="1" max="1" width="4.140625" style="120"/>
    <col min="2" max="2" width="4.5703125" style="120" customWidth="1"/>
    <col min="3" max="3" width="21.85546875" style="120" customWidth="1"/>
    <col min="4" max="4" width="17.140625" style="120" customWidth="1"/>
    <col min="5" max="5" width="15.5703125" style="120" customWidth="1" collapsed="1"/>
    <col min="6" max="7" width="19.28515625" style="120" customWidth="1"/>
    <col min="8" max="8" width="16.140625" style="120" customWidth="1"/>
    <col min="9" max="194" width="11.5703125" style="120" customWidth="1"/>
    <col min="195" max="195" width="3.85546875" style="120" customWidth="1"/>
    <col min="196" max="196" width="22" style="120" customWidth="1"/>
    <col min="197" max="199" width="4.140625" style="120" customWidth="1"/>
    <col min="200" max="200" width="5.85546875" style="120" customWidth="1"/>
    <col min="201" max="201" width="4.140625" style="120" customWidth="1"/>
    <col min="202" max="202" width="0.85546875" style="120" customWidth="1"/>
    <col min="203" max="203" width="5.85546875" style="120" customWidth="1"/>
    <col min="204" max="204" width="4.140625" style="120" customWidth="1"/>
    <col min="205" max="205" width="0.85546875" style="120" customWidth="1"/>
    <col min="206" max="206" width="5.85546875" style="120" customWidth="1"/>
    <col min="207" max="207" width="4.140625" style="120" customWidth="1"/>
    <col min="208" max="208" width="0.85546875" style="120" customWidth="1"/>
    <col min="209" max="209" width="5.85546875" style="120" customWidth="1"/>
    <col min="210" max="16384" width="4.140625" style="120"/>
  </cols>
  <sheetData>
    <row r="1" spans="1:9" ht="21" x14ac:dyDescent="0.35">
      <c r="A1" s="899" t="str">
        <f>'(G1) Translator'!A97:A97</f>
        <v xml:space="preserve">(F3) GRAFIKU I SHPENZIMEVE SIPAS FUNKSIONIT - SHUMA BRUTO </v>
      </c>
      <c r="B1" s="899"/>
      <c r="C1" s="899"/>
      <c r="D1" s="899"/>
      <c r="E1" s="899"/>
      <c r="F1" s="899"/>
      <c r="G1" s="899"/>
      <c r="H1" s="899"/>
      <c r="I1" s="899"/>
    </row>
    <row r="2" spans="1:9" s="5" customFormat="1" ht="27" customHeight="1" x14ac:dyDescent="0.2">
      <c r="H2" s="10"/>
    </row>
    <row r="3" spans="1:9" ht="15" customHeight="1" x14ac:dyDescent="0.2">
      <c r="D3" s="122">
        <f>'(F2)Shpenz. sipas funks. bruto'!C3</f>
        <v>2011</v>
      </c>
      <c r="E3" s="122">
        <f>'(F2)Shpenz. sipas funks. bruto'!D3</f>
        <v>2012</v>
      </c>
      <c r="F3" s="898">
        <f>'(F2)Shpenz. sipas funks. bruto'!E3</f>
        <v>2013</v>
      </c>
      <c r="G3" s="898">
        <f>'(F2)Shpenz. sipas funks. bruto'!I3</f>
        <v>2014</v>
      </c>
      <c r="H3" s="898">
        <f>'(F2)Shpenz. sipas funks. bruto'!M3</f>
        <v>2015</v>
      </c>
    </row>
    <row r="4" spans="1:9" s="124" customFormat="1" ht="39.75" customHeight="1" x14ac:dyDescent="0.25">
      <c r="B4" s="123"/>
      <c r="C4" s="123"/>
      <c r="D4" s="485" t="s">
        <v>35</v>
      </c>
      <c r="E4" s="486" t="s">
        <v>36</v>
      </c>
      <c r="F4" s="898"/>
      <c r="G4" s="898"/>
      <c r="H4" s="898"/>
    </row>
    <row r="5" spans="1:9" s="286" customFormat="1" ht="61.5" customHeight="1" x14ac:dyDescent="0.25">
      <c r="B5" s="285"/>
      <c r="C5" s="285"/>
      <c r="D5" s="494" t="str">
        <f>'(F2)Shpenz. sipas funks. bruto'!C5</f>
        <v>PARASHIKIMI I SHPENZIMEVE</v>
      </c>
      <c r="E5" s="494" t="str">
        <f>'(F2)Shpenz. sipas funks. bruto'!D5</f>
        <v>PARASHIKIMI I SHPENZIMEVE</v>
      </c>
      <c r="F5" s="495" t="str">
        <f>'(F2)Shpenz. sipas funks. bruto'!H5</f>
        <v>PARASHIKIMI I SHPENZIMEVE</v>
      </c>
      <c r="G5" s="495" t="str">
        <f>'(F2)Shpenz. sipas funks. bruto'!L5</f>
        <v>PARASHIKIMI I SHPENZIMEVE</v>
      </c>
      <c r="H5" s="495" t="str">
        <f>F5</f>
        <v>PARASHIKIMI I SHPENZIMEVE</v>
      </c>
    </row>
    <row r="6" spans="1:9" ht="13.5" customHeight="1" x14ac:dyDescent="0.2">
      <c r="B6" s="53" t="s">
        <v>44</v>
      </c>
      <c r="C6" s="54" t="str">
        <f>'(B3) Struktura Organizative'!B6</f>
        <v>Administrata</v>
      </c>
      <c r="D6" s="496">
        <f>'(F2)Shpenz. sipas funks. bruto'!C6</f>
        <v>15270</v>
      </c>
      <c r="E6" s="496">
        <f>'(F2)Shpenz. sipas funks. bruto'!D6</f>
        <v>10760</v>
      </c>
      <c r="F6" s="497">
        <f>'(F2)Shpenz. sipas funks. bruto'!H6</f>
        <v>12310.674000000001</v>
      </c>
      <c r="G6" s="497">
        <f>'(F2)Shpenz. sipas funks. bruto'!L6</f>
        <v>13876.591732800001</v>
      </c>
      <c r="H6" s="497">
        <f>'(F2)Shpenz. sipas funks. bruto'!P6</f>
        <v>14530.17920341488</v>
      </c>
    </row>
    <row r="7" spans="1:9" ht="13.5" customHeight="1" x14ac:dyDescent="0.2">
      <c r="B7" s="53" t="s">
        <v>45</v>
      </c>
      <c r="C7" s="54" t="str">
        <f>'(B3) Struktura Organizative'!B7</f>
        <v>Pastrimi dhe gjelbrimi</v>
      </c>
      <c r="D7" s="496">
        <f>'(F2)Shpenz. sipas funks. bruto'!C7</f>
        <v>0</v>
      </c>
      <c r="E7" s="496">
        <f>'(F2)Shpenz. sipas funks. bruto'!D7</f>
        <v>0</v>
      </c>
      <c r="F7" s="497">
        <f>'(F2)Shpenz. sipas funks. bruto'!H7</f>
        <v>0</v>
      </c>
      <c r="G7" s="497">
        <f>'(F2)Shpenz. sipas funks. bruto'!L7</f>
        <v>0</v>
      </c>
      <c r="H7" s="497">
        <f>'(F2)Shpenz. sipas funks. bruto'!P7</f>
        <v>0</v>
      </c>
    </row>
    <row r="8" spans="1:9" ht="13.5" customHeight="1" x14ac:dyDescent="0.2">
      <c r="B8" s="53" t="s">
        <v>46</v>
      </c>
      <c r="C8" s="54" t="str">
        <f>'(B3) Struktura Organizative'!B8</f>
        <v>Ujësjellës Kanalizime</v>
      </c>
      <c r="D8" s="496">
        <f>'(F2)Shpenz. sipas funks. bruto'!C8</f>
        <v>2731</v>
      </c>
      <c r="E8" s="496">
        <f>'(F2)Shpenz. sipas funks. bruto'!D8</f>
        <v>4582</v>
      </c>
      <c r="F8" s="497">
        <f>'(F2)Shpenz. sipas funks. bruto'!H8</f>
        <v>4011.2927999999997</v>
      </c>
      <c r="G8" s="497">
        <f>'(F2)Shpenz. sipas funks. bruto'!L8</f>
        <v>4280.8516761599994</v>
      </c>
      <c r="H8" s="497">
        <f>'(F2)Shpenz. sipas funks. bruto'!P8</f>
        <v>4452.5138283740152</v>
      </c>
    </row>
    <row r="9" spans="1:9" ht="13.5" customHeight="1" x14ac:dyDescent="0.2">
      <c r="B9" s="53" t="s">
        <v>47</v>
      </c>
      <c r="C9" s="54" t="str">
        <f>'(B3) Struktura Organizative'!B9</f>
        <v xml:space="preserve">Mirëmbajtja e rrugëve </v>
      </c>
      <c r="D9" s="496">
        <f>'(F2)Shpenz. sipas funks. bruto'!C9</f>
        <v>1007</v>
      </c>
      <c r="E9" s="496">
        <f>'(F2)Shpenz. sipas funks. bruto'!D9</f>
        <v>7937</v>
      </c>
      <c r="F9" s="497">
        <f>'(F2)Shpenz. sipas funks. bruto'!H9</f>
        <v>3466.0940000000001</v>
      </c>
      <c r="G9" s="497">
        <f>'(F2)Shpenz. sipas funks. bruto'!L9</f>
        <v>1587.4710519999999</v>
      </c>
      <c r="H9" s="497">
        <f>'(F2)Shpenz. sipas funks. bruto'!P9</f>
        <v>1647.794951976</v>
      </c>
    </row>
    <row r="10" spans="1:9" ht="13.5" customHeight="1" x14ac:dyDescent="0.2">
      <c r="B10" s="53" t="s">
        <v>48</v>
      </c>
      <c r="C10" s="54" t="str">
        <f>'(B3) Struktura Organizative'!B10</f>
        <v>Transporti publik</v>
      </c>
      <c r="D10" s="496">
        <f>'(F2)Shpenz. sipas funks. bruto'!C10</f>
        <v>0</v>
      </c>
      <c r="E10" s="496">
        <f>'(F2)Shpenz. sipas funks. bruto'!D10</f>
        <v>0</v>
      </c>
      <c r="F10" s="497">
        <f>'(F2)Shpenz. sipas funks. bruto'!H10</f>
        <v>0</v>
      </c>
      <c r="G10" s="497">
        <f>'(F2)Shpenz. sipas funks. bruto'!L10</f>
        <v>0</v>
      </c>
      <c r="H10" s="497">
        <f>'(F2)Shpenz. sipas funks. bruto'!P10</f>
        <v>0</v>
      </c>
    </row>
    <row r="11" spans="1:9" ht="13.5" customHeight="1" x14ac:dyDescent="0.2">
      <c r="B11" s="53" t="s">
        <v>49</v>
      </c>
      <c r="C11" s="54" t="str">
        <f>'(B3) Struktura Organizative'!B11</f>
        <v>Zhvillimi i turizmit</v>
      </c>
      <c r="D11" s="496">
        <f>'(F2)Shpenz. sipas funks. bruto'!C11</f>
        <v>0</v>
      </c>
      <c r="E11" s="496">
        <f>'(F2)Shpenz. sipas funks. bruto'!D11</f>
        <v>0</v>
      </c>
      <c r="F11" s="497">
        <f>'(F2)Shpenz. sipas funks. bruto'!H11</f>
        <v>0</v>
      </c>
      <c r="G11" s="497">
        <f>'(F2)Shpenz. sipas funks. bruto'!L11</f>
        <v>0</v>
      </c>
      <c r="H11" s="497">
        <f>'(F2)Shpenz. sipas funks. bruto'!P11</f>
        <v>0</v>
      </c>
    </row>
    <row r="12" spans="1:9" ht="13.5" customHeight="1" x14ac:dyDescent="0.2">
      <c r="B12" s="53" t="s">
        <v>50</v>
      </c>
      <c r="C12" s="54" t="str">
        <f>'(B3) Struktura Organizative'!B12</f>
        <v xml:space="preserve">Planifikimi urban </v>
      </c>
      <c r="D12" s="496">
        <f>'(F2)Shpenz. sipas funks. bruto'!C12</f>
        <v>0</v>
      </c>
      <c r="E12" s="496">
        <f>'(F2)Shpenz. sipas funks. bruto'!D12</f>
        <v>0</v>
      </c>
      <c r="F12" s="497">
        <f>'(F2)Shpenz. sipas funks. bruto'!H12</f>
        <v>0</v>
      </c>
      <c r="G12" s="497">
        <f>'(F2)Shpenz. sipas funks. bruto'!L12</f>
        <v>0</v>
      </c>
      <c r="H12" s="497">
        <f>'(F2)Shpenz. sipas funks. bruto'!P12</f>
        <v>0</v>
      </c>
    </row>
    <row r="13" spans="1:9" ht="13.5" customHeight="1" x14ac:dyDescent="0.2">
      <c r="B13" s="53" t="s">
        <v>51</v>
      </c>
      <c r="C13" s="54" t="str">
        <f>'(B3) Struktura Organizative'!B13</f>
        <v>Ndriçimi publik</v>
      </c>
      <c r="D13" s="496">
        <f>'(F2)Shpenz. sipas funks. bruto'!C13</f>
        <v>150</v>
      </c>
      <c r="E13" s="496">
        <f>'(F2)Shpenz. sipas funks. bruto'!D13</f>
        <v>0</v>
      </c>
      <c r="F13" s="497">
        <f>'(F2)Shpenz. sipas funks. bruto'!H13</f>
        <v>0</v>
      </c>
      <c r="G13" s="497">
        <f>'(F2)Shpenz. sipas funks. bruto'!L13</f>
        <v>0</v>
      </c>
      <c r="H13" s="497">
        <f>'(F2)Shpenz. sipas funks. bruto'!P13</f>
        <v>0</v>
      </c>
    </row>
    <row r="14" spans="1:9" ht="13.5" customHeight="1" x14ac:dyDescent="0.2">
      <c r="B14" s="53" t="s">
        <v>52</v>
      </c>
      <c r="C14" s="54" t="str">
        <f>'(B3) Struktura Organizative'!B14</f>
        <v>Zhvillimi ekonomik</v>
      </c>
      <c r="D14" s="496">
        <f>'(F2)Shpenz. sipas funks. bruto'!C14</f>
        <v>0</v>
      </c>
      <c r="E14" s="496">
        <f>'(F2)Shpenz. sipas funks. bruto'!D14</f>
        <v>0</v>
      </c>
      <c r="F14" s="497">
        <f>'(F2)Shpenz. sipas funks. bruto'!H14</f>
        <v>0</v>
      </c>
      <c r="G14" s="497">
        <f>'(F2)Shpenz. sipas funks. bruto'!L14</f>
        <v>0</v>
      </c>
      <c r="H14" s="497">
        <f>'(F2)Shpenz. sipas funks. bruto'!P14</f>
        <v>0</v>
      </c>
    </row>
    <row r="15" spans="1:9" ht="13.5" customHeight="1" x14ac:dyDescent="0.2">
      <c r="B15" s="53" t="s">
        <v>53</v>
      </c>
      <c r="C15" s="54" t="str">
        <f>'(B3) Struktura Organizative'!B15</f>
        <v>Shërbimi pyjor</v>
      </c>
      <c r="D15" s="496">
        <f>'(F2)Shpenz. sipas funks. bruto'!C15</f>
        <v>780</v>
      </c>
      <c r="E15" s="496">
        <f>'(F2)Shpenz. sipas funks. bruto'!D15</f>
        <v>436</v>
      </c>
      <c r="F15" s="497">
        <f>'(F2)Shpenz. sipas funks. bruto'!H15</f>
        <v>493.74</v>
      </c>
      <c r="G15" s="497">
        <f>'(F2)Shpenz. sipas funks. bruto'!L15</f>
        <v>513.98334</v>
      </c>
      <c r="H15" s="497">
        <f>'(F2)Shpenz. sipas funks. bruto'!P15</f>
        <v>535.05665693999993</v>
      </c>
    </row>
    <row r="16" spans="1:9" ht="13.5" customHeight="1" x14ac:dyDescent="0.2">
      <c r="B16" s="53" t="s">
        <v>54</v>
      </c>
      <c r="C16" s="54" t="str">
        <f>'(B3) Struktura Organizative'!B16</f>
        <v>Ambjenti</v>
      </c>
      <c r="D16" s="496">
        <f>'(F2)Shpenz. sipas funks. bruto'!C16</f>
        <v>412</v>
      </c>
      <c r="E16" s="496">
        <f>'(F2)Shpenz. sipas funks. bruto'!D16</f>
        <v>850</v>
      </c>
      <c r="F16" s="497">
        <f>'(F2)Shpenz. sipas funks. bruto'!H16</f>
        <v>900.34359999999992</v>
      </c>
      <c r="G16" s="497">
        <f>'(F2)Shpenz. sipas funks. bruto'!L16</f>
        <v>936.3573439999999</v>
      </c>
      <c r="H16" s="497">
        <f>'(F2)Shpenz. sipas funks. bruto'!P16</f>
        <v>973.81163775999994</v>
      </c>
    </row>
    <row r="17" spans="2:8" ht="13.5" customHeight="1" x14ac:dyDescent="0.2">
      <c r="B17" s="53" t="s">
        <v>55</v>
      </c>
      <c r="C17" s="54" t="str">
        <f>'(B3) Struktura Organizative'!B17</f>
        <v>Sporti</v>
      </c>
      <c r="D17" s="496">
        <f>'(F2)Shpenz. sipas funks. bruto'!C17</f>
        <v>0</v>
      </c>
      <c r="E17" s="496">
        <f>'(F2)Shpenz. sipas funks. bruto'!D17</f>
        <v>0</v>
      </c>
      <c r="F17" s="497">
        <f>'(F2)Shpenz. sipas funks. bruto'!H17</f>
        <v>0</v>
      </c>
      <c r="G17" s="497">
        <f>'(F2)Shpenz. sipas funks. bruto'!L17</f>
        <v>0</v>
      </c>
      <c r="H17" s="497">
        <f>'(F2)Shpenz. sipas funks. bruto'!P17</f>
        <v>0</v>
      </c>
    </row>
    <row r="18" spans="2:8" ht="13.5" customHeight="1" x14ac:dyDescent="0.2">
      <c r="B18" s="53" t="s">
        <v>56</v>
      </c>
      <c r="C18" s="54" t="str">
        <f>'(B3) Struktura Organizative'!B18</f>
        <v>Programe kulturore</v>
      </c>
      <c r="D18" s="496">
        <f>'(F2)Shpenz. sipas funks. bruto'!C18</f>
        <v>412</v>
      </c>
      <c r="E18" s="496">
        <f>'(F2)Shpenz. sipas funks. bruto'!D18</f>
        <v>850</v>
      </c>
      <c r="F18" s="497">
        <f>'(F2)Shpenz. sipas funks. bruto'!H18</f>
        <v>0</v>
      </c>
      <c r="G18" s="497">
        <f>'(F2)Shpenz. sipas funks. bruto'!L18</f>
        <v>0</v>
      </c>
      <c r="H18" s="497">
        <f>'(F2)Shpenz. sipas funks. bruto'!P18</f>
        <v>0</v>
      </c>
    </row>
    <row r="19" spans="2:8" ht="13.5" customHeight="1" x14ac:dyDescent="0.2">
      <c r="B19" s="53" t="s">
        <v>57</v>
      </c>
      <c r="C19" s="54" t="str">
        <f>'(B3) Struktura Organizative'!B19</f>
        <v>Kujdesi social</v>
      </c>
      <c r="D19" s="496">
        <f>'(F2)Shpenz. sipas funks. bruto'!C19</f>
        <v>568</v>
      </c>
      <c r="E19" s="496">
        <f>'(F2)Shpenz. sipas funks. bruto'!D19</f>
        <v>604</v>
      </c>
      <c r="F19" s="497">
        <f>'(F2)Shpenz. sipas funks. bruto'!H19</f>
        <v>654.33600000000013</v>
      </c>
      <c r="G19" s="497">
        <f>'(F2)Shpenz. sipas funks. bruto'!L19</f>
        <v>679.8551040000001</v>
      </c>
      <c r="H19" s="497">
        <f>'(F2)Shpenz. sipas funks. bruto'!P19</f>
        <v>707.04930816000012</v>
      </c>
    </row>
    <row r="20" spans="2:8" ht="13.5" customHeight="1" x14ac:dyDescent="0.2">
      <c r="B20" s="53" t="s">
        <v>58</v>
      </c>
      <c r="C20" s="54" t="str">
        <f>'(B3) Struktura Organizative'!B20</f>
        <v>Arsimi</v>
      </c>
      <c r="D20" s="496">
        <f>'(F2)Shpenz. sipas funks. bruto'!C20</f>
        <v>450</v>
      </c>
      <c r="E20" s="496">
        <f>'(F2)Shpenz. sipas funks. bruto'!D20</f>
        <v>1075</v>
      </c>
      <c r="F20" s="497">
        <f>'(F2)Shpenz. sipas funks. bruto'!H20</f>
        <v>1098</v>
      </c>
      <c r="G20" s="497">
        <f>'(F2)Shpenz. sipas funks. bruto'!L20</f>
        <v>1141.92</v>
      </c>
      <c r="H20" s="497">
        <f>'(F2)Shpenz. sipas funks. bruto'!P20</f>
        <v>1187.5968</v>
      </c>
    </row>
    <row r="21" spans="2:8" ht="13.5" customHeight="1" x14ac:dyDescent="0.2">
      <c r="B21" s="53" t="s">
        <v>59</v>
      </c>
      <c r="C21" s="54" t="str">
        <f>'(B3) Struktura Organizative'!B21</f>
        <v>Shëndetsia</v>
      </c>
      <c r="D21" s="496">
        <f>'(F2)Shpenz. sipas funks. bruto'!C21</f>
        <v>0</v>
      </c>
      <c r="E21" s="496">
        <f>'(F2)Shpenz. sipas funks. bruto'!D21</f>
        <v>0</v>
      </c>
      <c r="F21" s="497">
        <f>'(F2)Shpenz. sipas funks. bruto'!H21</f>
        <v>0</v>
      </c>
      <c r="G21" s="497">
        <f>'(F2)Shpenz. sipas funks. bruto'!L21</f>
        <v>0</v>
      </c>
      <c r="H21" s="497">
        <f>'(F2)Shpenz. sipas funks. bruto'!P21</f>
        <v>0</v>
      </c>
    </row>
    <row r="22" spans="2:8" ht="13.5" customHeight="1" x14ac:dyDescent="0.2">
      <c r="B22" s="53" t="s">
        <v>60</v>
      </c>
      <c r="C22" s="54" t="str">
        <f>'(B3) Struktura Organizative'!B22</f>
        <v>Emergjencat civile</v>
      </c>
      <c r="D22" s="496">
        <f>'(F2)Shpenz. sipas funks. bruto'!C22</f>
        <v>0</v>
      </c>
      <c r="E22" s="496">
        <f>'(F2)Shpenz. sipas funks. bruto'!D22</f>
        <v>0</v>
      </c>
      <c r="F22" s="497">
        <f>'(F2)Shpenz. sipas funks. bruto'!H22</f>
        <v>0</v>
      </c>
      <c r="G22" s="497">
        <f>'(F2)Shpenz. sipas funks. bruto'!L22</f>
        <v>0</v>
      </c>
      <c r="H22" s="497">
        <f>'(F2)Shpenz. sipas funks. bruto'!P22</f>
        <v>0</v>
      </c>
    </row>
    <row r="23" spans="2:8" ht="13.5" customHeight="1" x14ac:dyDescent="0.2">
      <c r="B23" s="53" t="s">
        <v>61</v>
      </c>
      <c r="C23" s="54">
        <f>'(B3) Struktura Organizative'!B23</f>
        <v>0</v>
      </c>
      <c r="D23" s="496">
        <f>'(F2)Shpenz. sipas funks. bruto'!C23</f>
        <v>0</v>
      </c>
      <c r="E23" s="496">
        <f>'(F2)Shpenz. sipas funks. bruto'!D23</f>
        <v>0</v>
      </c>
      <c r="F23" s="497">
        <f>'(F2)Shpenz. sipas funks. bruto'!H23</f>
        <v>0</v>
      </c>
      <c r="G23" s="497">
        <f>'(F2)Shpenz. sipas funks. bruto'!L23</f>
        <v>0</v>
      </c>
      <c r="H23" s="497">
        <f>'(F2)Shpenz. sipas funks. bruto'!P23</f>
        <v>0</v>
      </c>
    </row>
    <row r="24" spans="2:8" ht="13.5" customHeight="1" x14ac:dyDescent="0.2">
      <c r="B24" s="53" t="s">
        <v>62</v>
      </c>
      <c r="C24" s="54">
        <f>'(B3) Struktura Organizative'!B24</f>
        <v>0</v>
      </c>
      <c r="D24" s="496">
        <f>'(F2)Shpenz. sipas funks. bruto'!C24</f>
        <v>0</v>
      </c>
      <c r="E24" s="496">
        <f>'(F2)Shpenz. sipas funks. bruto'!D24</f>
        <v>0</v>
      </c>
      <c r="F24" s="497">
        <f>'(F2)Shpenz. sipas funks. bruto'!H24</f>
        <v>0</v>
      </c>
      <c r="G24" s="497">
        <f>'(F2)Shpenz. sipas funks. bruto'!L24</f>
        <v>0</v>
      </c>
      <c r="H24" s="497">
        <f>'(F2)Shpenz. sipas funks. bruto'!P24</f>
        <v>0</v>
      </c>
    </row>
    <row r="25" spans="2:8" ht="13.5" customHeight="1" x14ac:dyDescent="0.2">
      <c r="B25" s="53" t="s">
        <v>63</v>
      </c>
      <c r="C25" s="54" t="str">
        <f>'(B3) Struktura Organizative'!B25</f>
        <v xml:space="preserve">Shërbime të tjera publike </v>
      </c>
      <c r="D25" s="496">
        <f>'(F2)Shpenz. sipas funks. bruto'!C25</f>
        <v>0</v>
      </c>
      <c r="E25" s="496">
        <f>'(F2)Shpenz. sipas funks. bruto'!D25</f>
        <v>0</v>
      </c>
      <c r="F25" s="497">
        <f>'(F2)Shpenz. sipas funks. bruto'!H25</f>
        <v>0</v>
      </c>
      <c r="G25" s="497">
        <f>'(F2)Shpenz. sipas funks. bruto'!L25</f>
        <v>0</v>
      </c>
      <c r="H25" s="497">
        <f>'(F2)Shpenz. sipas funks. bruto'!P25</f>
        <v>0</v>
      </c>
    </row>
    <row r="26" spans="2:8" ht="13.5" customHeight="1" x14ac:dyDescent="0.2">
      <c r="B26" s="53" t="s">
        <v>64</v>
      </c>
      <c r="C26" s="54" t="str">
        <f>'(B3) Struktura Organizative'!B26</f>
        <v>Shërbimi borxhi afatshkurtër</v>
      </c>
      <c r="D26" s="496">
        <f>'(F2)Shpenz. sipas funks. bruto'!C26</f>
        <v>0</v>
      </c>
      <c r="E26" s="496">
        <f>'(F2)Shpenz. sipas funks. bruto'!D26</f>
        <v>0</v>
      </c>
      <c r="F26" s="497">
        <f>'(F2)Shpenz. sipas funks. bruto'!H26</f>
        <v>0</v>
      </c>
      <c r="G26" s="497">
        <f>'(F2)Shpenz. sipas funks. bruto'!L26</f>
        <v>0</v>
      </c>
      <c r="H26" s="497">
        <f>'(F2)Shpenz. sipas funks. bruto'!P26</f>
        <v>0</v>
      </c>
    </row>
    <row r="27" spans="2:8" ht="13.5" customHeight="1" x14ac:dyDescent="0.2">
      <c r="B27" s="53" t="s">
        <v>65</v>
      </c>
      <c r="C27" s="54" t="str">
        <f>'(B3) Struktura Organizative'!B27</f>
        <v>Shërbimi borxhi afatgjatë</v>
      </c>
      <c r="D27" s="496">
        <f>'(F2)Shpenz. sipas funks. bruto'!C27</f>
        <v>0</v>
      </c>
      <c r="E27" s="496">
        <f>'(F2)Shpenz. sipas funks. bruto'!D27</f>
        <v>0</v>
      </c>
      <c r="F27" s="497">
        <f>'(F2)Shpenz. sipas funks. bruto'!H27</f>
        <v>0</v>
      </c>
      <c r="G27" s="497">
        <f>'(F2)Shpenz. sipas funks. bruto'!L27</f>
        <v>0</v>
      </c>
      <c r="H27" s="497">
        <f>'(F2)Shpenz. sipas funks. bruto'!P27</f>
        <v>0</v>
      </c>
    </row>
    <row r="28" spans="2:8" ht="13.5" customHeight="1" x14ac:dyDescent="0.2">
      <c r="B28" s="796" t="s">
        <v>80</v>
      </c>
      <c r="C28" s="800"/>
      <c r="D28" s="498">
        <f>SUM(D6:D27)</f>
        <v>21780</v>
      </c>
      <c r="E28" s="498">
        <f>SUM(E6:E27)</f>
        <v>27094</v>
      </c>
      <c r="F28" s="498">
        <f>SUM(F6:F27)</f>
        <v>22934.4804</v>
      </c>
      <c r="G28" s="498">
        <f>SUM(G6:G27)</f>
        <v>23017.03024896</v>
      </c>
      <c r="H28" s="498">
        <f>SUM(H6:H27)</f>
        <v>24034.002386624896</v>
      </c>
    </row>
  </sheetData>
  <sheetProtection password="C771" sheet="1" objects="1" scenarios="1" selectLockedCells="1"/>
  <mergeCells count="5">
    <mergeCell ref="B28:C28"/>
    <mergeCell ref="F3:F4"/>
    <mergeCell ref="G3:G4"/>
    <mergeCell ref="H3:H4"/>
    <mergeCell ref="A1:I1"/>
  </mergeCells>
  <pageMargins left="0.78740157480314965" right="0.70866141732283472" top="0.84729166666666667" bottom="0.78740157480314965" header="0.43307086614173229" footer="0.31496062992125984"/>
  <pageSetup paperSize="9" fitToHeight="0" orientation="landscape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  <rowBreaks count="1" manualBreakCount="1">
    <brk id="105" min="1" max="16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tabColor rgb="FF00B050"/>
    <pageSetUpPr fitToPage="1"/>
  </sheetPr>
  <dimension ref="A1:V28"/>
  <sheetViews>
    <sheetView showGridLines="0" zoomScaleNormal="100" workbookViewId="0">
      <selection activeCell="D2" sqref="D2:G2"/>
    </sheetView>
  </sheetViews>
  <sheetFormatPr baseColWidth="10" defaultColWidth="4.140625" defaultRowHeight="12.75" x14ac:dyDescent="0.2"/>
  <cols>
    <col min="1" max="1" width="4.5703125" style="120" customWidth="1"/>
    <col min="2" max="2" width="24.28515625" style="120" customWidth="1"/>
    <col min="3" max="3" width="8.7109375" style="283" bestFit="1" customWidth="1"/>
    <col min="4" max="5" width="7.85546875" style="120" customWidth="1"/>
    <col min="6" max="10" width="7.85546875" style="283" customWidth="1"/>
    <col min="11" max="12" width="8.7109375" style="120" bestFit="1" customWidth="1"/>
    <col min="13" max="13" width="7.42578125" style="120" customWidth="1"/>
    <col min="14" max="14" width="8" style="120" customWidth="1"/>
    <col min="15" max="15" width="8.7109375" style="120" bestFit="1" customWidth="1" collapsed="1"/>
    <col min="16" max="16" width="8.7109375" style="120" bestFit="1" customWidth="1"/>
    <col min="17" max="17" width="7.42578125" style="120" customWidth="1"/>
    <col min="18" max="18" width="8" style="120" customWidth="1"/>
    <col min="19" max="19" width="8.7109375" style="120" bestFit="1" customWidth="1" collapsed="1"/>
    <col min="20" max="20" width="8.7109375" style="120" bestFit="1" customWidth="1"/>
    <col min="21" max="21" width="7.42578125" style="120" customWidth="1"/>
    <col min="22" max="22" width="8" style="120" customWidth="1"/>
    <col min="23" max="215" width="11.5703125" style="120" customWidth="1"/>
    <col min="216" max="216" width="3.85546875" style="120" customWidth="1"/>
    <col min="217" max="217" width="22" style="120" customWidth="1"/>
    <col min="218" max="220" width="4.140625" style="120" customWidth="1"/>
    <col min="221" max="221" width="5.85546875" style="120" customWidth="1"/>
    <col min="222" max="222" width="4.140625" style="120" customWidth="1"/>
    <col min="223" max="223" width="0.85546875" style="120" customWidth="1"/>
    <col min="224" max="224" width="5.85546875" style="120" customWidth="1"/>
    <col min="225" max="225" width="4.140625" style="120" customWidth="1"/>
    <col min="226" max="226" width="0.85546875" style="120" customWidth="1"/>
    <col min="227" max="227" width="5.85546875" style="120" customWidth="1"/>
    <col min="228" max="228" width="4.140625" style="120" customWidth="1"/>
    <col min="229" max="229" width="0.85546875" style="120" customWidth="1"/>
    <col min="230" max="230" width="5.85546875" style="120" customWidth="1"/>
    <col min="231" max="16384" width="4.140625" style="120"/>
  </cols>
  <sheetData>
    <row r="1" spans="1:22" ht="21" x14ac:dyDescent="0.35">
      <c r="A1" s="776" t="str">
        <f>'(G1) Translator'!A98:A98</f>
        <v>(F4) SHPENZIMET SIPAS FUNKSIONIT - SHUMA NETO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  <c r="T1" s="777"/>
      <c r="U1" s="777"/>
      <c r="V1" s="778"/>
    </row>
    <row r="2" spans="1:22" s="5" customFormat="1" ht="12.75" customHeight="1" thickBot="1" x14ac:dyDescent="0.25">
      <c r="C2" s="273"/>
      <c r="F2" s="273"/>
      <c r="G2" s="273"/>
      <c r="H2" s="273"/>
      <c r="I2" s="273"/>
      <c r="J2" s="273"/>
      <c r="S2" s="10"/>
      <c r="T2" s="10"/>
      <c r="U2" s="10"/>
      <c r="V2" s="10"/>
    </row>
    <row r="3" spans="1:22" ht="15" customHeight="1" x14ac:dyDescent="0.2">
      <c r="C3" s="913">
        <f>'(B1)Informacion i përgjithshëm '!B5</f>
        <v>2011</v>
      </c>
      <c r="D3" s="914"/>
      <c r="E3" s="914"/>
      <c r="F3" s="915"/>
      <c r="G3" s="916">
        <f>'(B1)Informacion i përgjithshëm '!B6</f>
        <v>2012</v>
      </c>
      <c r="H3" s="914"/>
      <c r="I3" s="914"/>
      <c r="J3" s="915"/>
      <c r="K3" s="905">
        <f>'(B1)Informacion i përgjithshëm '!B7</f>
        <v>2013</v>
      </c>
      <c r="L3" s="906"/>
      <c r="M3" s="906"/>
      <c r="N3" s="907"/>
      <c r="O3" s="910">
        <f>'(B1)Informacion i përgjithshëm '!B8</f>
        <v>2014</v>
      </c>
      <c r="P3" s="906"/>
      <c r="Q3" s="906"/>
      <c r="R3" s="907"/>
      <c r="S3" s="910">
        <f>'(B1)Informacion i përgjithshëm '!B9</f>
        <v>2015</v>
      </c>
      <c r="T3" s="906"/>
      <c r="U3" s="906"/>
      <c r="V3" s="907"/>
    </row>
    <row r="4" spans="1:22" s="124" customFormat="1" ht="39.75" customHeight="1" thickBot="1" x14ac:dyDescent="0.3">
      <c r="A4" s="123"/>
      <c r="B4" s="123"/>
      <c r="C4" s="900" t="str">
        <f>'(G1) Translator'!A3</f>
        <v>Fakti Viti i kaluar</v>
      </c>
      <c r="D4" s="901"/>
      <c r="E4" s="901"/>
      <c r="F4" s="902"/>
      <c r="G4" s="912" t="str">
        <f>'(G1) Translator'!A4</f>
        <v>Viti aktual (buxheti)</v>
      </c>
      <c r="H4" s="901"/>
      <c r="I4" s="901"/>
      <c r="J4" s="902"/>
      <c r="K4" s="908"/>
      <c r="L4" s="898"/>
      <c r="M4" s="898"/>
      <c r="N4" s="909"/>
      <c r="O4" s="911"/>
      <c r="P4" s="898"/>
      <c r="Q4" s="898"/>
      <c r="R4" s="909"/>
      <c r="S4" s="911"/>
      <c r="T4" s="898"/>
      <c r="U4" s="898"/>
      <c r="V4" s="909"/>
    </row>
    <row r="5" spans="1:22" s="286" customFormat="1" ht="87.75" customHeight="1" thickBot="1" x14ac:dyDescent="0.3">
      <c r="A5" s="285"/>
      <c r="B5" s="285"/>
      <c r="C5" s="506" t="str">
        <f>K5</f>
        <v>PARASHIKIMI I SHPENZIMEVE</v>
      </c>
      <c r="D5" s="489" t="str">
        <f>L5</f>
        <v xml:space="preserve">PARASHIKIMI I TË ARDHURAVE NGA TARIFAT </v>
      </c>
      <c r="E5" s="489" t="str">
        <f>M5</f>
        <v xml:space="preserve">PARASHIKIMI I TË ARDHURAVE ME DESTINACION  </v>
      </c>
      <c r="F5" s="508" t="str">
        <f>N5</f>
        <v xml:space="preserve">SHUMA NETO E KËRKUAR </v>
      </c>
      <c r="G5" s="506" t="str">
        <f>K5</f>
        <v>PARASHIKIMI I SHPENZIMEVE</v>
      </c>
      <c r="H5" s="489" t="str">
        <f>L5</f>
        <v xml:space="preserve">PARASHIKIMI I TË ARDHURAVE NGA TARIFAT </v>
      </c>
      <c r="I5" s="489" t="str">
        <f>M5</f>
        <v xml:space="preserve">PARASHIKIMI I TË ARDHURAVE ME DESTINACION  </v>
      </c>
      <c r="J5" s="509" t="str">
        <f>F5</f>
        <v xml:space="preserve">SHUMA NETO E KËRKUAR </v>
      </c>
      <c r="K5" s="501" t="str">
        <f>'KB 1'!A14</f>
        <v>PARASHIKIMI I SHPENZIMEVE</v>
      </c>
      <c r="L5" s="489" t="str">
        <f>'Z2'!A16</f>
        <v xml:space="preserve">PARASHIKIMI I TË ARDHURAVE NGA TARIFAT </v>
      </c>
      <c r="M5" s="489" t="str">
        <f>'Z2'!A18</f>
        <v xml:space="preserve">PARASHIKIMI I TË ARDHURAVE ME DESTINACION  </v>
      </c>
      <c r="N5" s="502" t="str">
        <f>'KB 1'!A20</f>
        <v xml:space="preserve">SHUMA NETO E KËRKUAR </v>
      </c>
      <c r="O5" s="501" t="str">
        <f>K5</f>
        <v>PARASHIKIMI I SHPENZIMEVE</v>
      </c>
      <c r="P5" s="489" t="str">
        <f>L5</f>
        <v xml:space="preserve">PARASHIKIMI I TË ARDHURAVE NGA TARIFAT </v>
      </c>
      <c r="Q5" s="489" t="str">
        <f>M5</f>
        <v xml:space="preserve">PARASHIKIMI I TË ARDHURAVE ME DESTINACION  </v>
      </c>
      <c r="R5" s="502" t="str">
        <f>F5</f>
        <v xml:space="preserve">SHUMA NETO E KËRKUAR </v>
      </c>
      <c r="S5" s="501" t="str">
        <f>K5</f>
        <v>PARASHIKIMI I SHPENZIMEVE</v>
      </c>
      <c r="T5" s="489" t="str">
        <f>L5</f>
        <v xml:space="preserve">PARASHIKIMI I TË ARDHURAVE NGA TARIFAT </v>
      </c>
      <c r="U5" s="489" t="str">
        <f>M5</f>
        <v xml:space="preserve">PARASHIKIMI I TË ARDHURAVE ME DESTINACION  </v>
      </c>
      <c r="V5" s="502" t="str">
        <f>F5</f>
        <v xml:space="preserve">SHUMA NETO E KËRKUAR </v>
      </c>
    </row>
    <row r="6" spans="1:22" ht="15" customHeight="1" x14ac:dyDescent="0.2">
      <c r="A6" s="510" t="s">
        <v>44</v>
      </c>
      <c r="B6" s="511" t="str">
        <f>'(B3) Struktura Organizative'!B6</f>
        <v>Administrata</v>
      </c>
      <c r="C6" s="503">
        <f>'(F2)Shpenz. sipas funks. bruto'!C6</f>
        <v>15270</v>
      </c>
      <c r="D6" s="500">
        <f>'KB 1'!I$16</f>
        <v>121</v>
      </c>
      <c r="E6" s="500">
        <f>'KB 1'!I$18</f>
        <v>4786</v>
      </c>
      <c r="F6" s="504">
        <f>'KB 1'!I$20</f>
        <v>10363</v>
      </c>
      <c r="G6" s="503">
        <f>'(F2)Shpenz. sipas funks. bruto'!D6</f>
        <v>10760</v>
      </c>
      <c r="H6" s="500">
        <f>'KB 1'!J$16</f>
        <v>1295</v>
      </c>
      <c r="I6" s="500">
        <f>'KB 1'!J$18</f>
        <v>5500</v>
      </c>
      <c r="J6" s="505">
        <f>'KB 1'!J$20</f>
        <v>3965</v>
      </c>
      <c r="K6" s="503">
        <f>'(F2)Shpenz. sipas funks. bruto'!H6</f>
        <v>12310.674000000001</v>
      </c>
      <c r="L6" s="500">
        <f>'KB 1'!K$16</f>
        <v>1004.3000000000001</v>
      </c>
      <c r="M6" s="500">
        <f>'KB 1'!K$18</f>
        <v>0</v>
      </c>
      <c r="N6" s="504">
        <f>'KB 1'!K$20</f>
        <v>11306.374000000002</v>
      </c>
      <c r="O6" s="503">
        <f>'(F2)Shpenz. sipas funks. bruto'!L6</f>
        <v>13876.591732800001</v>
      </c>
      <c r="P6" s="500">
        <f>'KB 1'!L$16</f>
        <v>1004.3000000000001</v>
      </c>
      <c r="Q6" s="500">
        <f>'KB 1'!L$18</f>
        <v>0</v>
      </c>
      <c r="R6" s="504">
        <f>'KB 1'!L$20</f>
        <v>12872.291732800002</v>
      </c>
      <c r="S6" s="503">
        <f>'(F2)Shpenz. sipas funks. bruto'!P6</f>
        <v>14530.17920341488</v>
      </c>
      <c r="T6" s="500">
        <f>'KB 1'!M$16</f>
        <v>1004.3000000000001</v>
      </c>
      <c r="U6" s="500">
        <f>'KB 1'!M$18</f>
        <v>0</v>
      </c>
      <c r="V6" s="504">
        <f>'KB 1'!M$20</f>
        <v>13525.879203414881</v>
      </c>
    </row>
    <row r="7" spans="1:22" ht="15" customHeight="1" x14ac:dyDescent="0.2">
      <c r="A7" s="512" t="s">
        <v>45</v>
      </c>
      <c r="B7" s="513" t="str">
        <f>'(B3) Struktura Organizative'!B7</f>
        <v>Pastrimi dhe gjelbrimi</v>
      </c>
      <c r="C7" s="503">
        <f>'(F2)Shpenz. sipas funks. bruto'!C7</f>
        <v>0</v>
      </c>
      <c r="D7" s="500">
        <f>'KB 2'!I$16</f>
        <v>0</v>
      </c>
      <c r="E7" s="500">
        <f>'KB 2'!I$18</f>
        <v>0</v>
      </c>
      <c r="F7" s="504">
        <f>'KB 2'!I$20</f>
        <v>0</v>
      </c>
      <c r="G7" s="503">
        <f>'(F2)Shpenz. sipas funks. bruto'!D7</f>
        <v>0</v>
      </c>
      <c r="H7" s="500">
        <f>'KB 2'!J$16</f>
        <v>300</v>
      </c>
      <c r="I7" s="500">
        <f>'KB 2'!J$18</f>
        <v>0</v>
      </c>
      <c r="J7" s="505">
        <f>'KB 2'!J$20</f>
        <v>-300</v>
      </c>
      <c r="K7" s="503">
        <f>'(F2)Shpenz. sipas funks. bruto'!H7</f>
        <v>0</v>
      </c>
      <c r="L7" s="500">
        <f>'KB 2'!K$16</f>
        <v>800</v>
      </c>
      <c r="M7" s="500">
        <f>'KB 2'!K$18</f>
        <v>0</v>
      </c>
      <c r="N7" s="504">
        <f>'KB 2'!K$20</f>
        <v>-800</v>
      </c>
      <c r="O7" s="503">
        <f>'(F2)Shpenz. sipas funks. bruto'!L7</f>
        <v>0</v>
      </c>
      <c r="P7" s="500">
        <f>'KB 2'!L$16</f>
        <v>800</v>
      </c>
      <c r="Q7" s="500">
        <f>'KB 2'!L$18</f>
        <v>0</v>
      </c>
      <c r="R7" s="504">
        <f>'KB 2'!L$20</f>
        <v>-800</v>
      </c>
      <c r="S7" s="503">
        <f>'(F2)Shpenz. sipas funks. bruto'!P7</f>
        <v>0</v>
      </c>
      <c r="T7" s="500">
        <f>'KB 2'!M$16</f>
        <v>800</v>
      </c>
      <c r="U7" s="500">
        <f>'KB 2'!M$18</f>
        <v>0</v>
      </c>
      <c r="V7" s="504">
        <f>'KB 2'!M$20</f>
        <v>-800</v>
      </c>
    </row>
    <row r="8" spans="1:22" ht="15" customHeight="1" x14ac:dyDescent="0.2">
      <c r="A8" s="512" t="s">
        <v>46</v>
      </c>
      <c r="B8" s="513" t="str">
        <f>'(B3) Struktura Organizative'!B8</f>
        <v>Ujësjellës Kanalizime</v>
      </c>
      <c r="C8" s="503">
        <f>'(F2)Shpenz. sipas funks. bruto'!C8</f>
        <v>2731</v>
      </c>
      <c r="D8" s="500">
        <f>'KB 3'!I$16</f>
        <v>1122</v>
      </c>
      <c r="E8" s="500">
        <f>'KB 3'!I$18</f>
        <v>0</v>
      </c>
      <c r="F8" s="504">
        <f>'KB 3'!I$20</f>
        <v>1609</v>
      </c>
      <c r="G8" s="503">
        <f>'(F2)Shpenz. sipas funks. bruto'!D8</f>
        <v>4582</v>
      </c>
      <c r="H8" s="500">
        <f>'KB 3'!J$16</f>
        <v>1200</v>
      </c>
      <c r="I8" s="500">
        <f>'KB 3'!J$18</f>
        <v>0</v>
      </c>
      <c r="J8" s="505">
        <f>'KB 3'!J$20</f>
        <v>3382</v>
      </c>
      <c r="K8" s="503">
        <f>'(F2)Shpenz. sipas funks. bruto'!H8</f>
        <v>4011.2927999999997</v>
      </c>
      <c r="L8" s="500">
        <f>'KB 3'!K$16</f>
        <v>1800.81</v>
      </c>
      <c r="M8" s="500">
        <f>'KB 3'!K$18</f>
        <v>0</v>
      </c>
      <c r="N8" s="504">
        <f>'KB 3'!K$20</f>
        <v>2210.4827999999998</v>
      </c>
      <c r="O8" s="503">
        <f>'(F2)Shpenz. sipas funks. bruto'!L8</f>
        <v>4280.8516761599994</v>
      </c>
      <c r="P8" s="500">
        <f>'KB 3'!L$16</f>
        <v>2000.6999099999998</v>
      </c>
      <c r="Q8" s="500">
        <f>'KB 3'!L$18</f>
        <v>0</v>
      </c>
      <c r="R8" s="504">
        <f>'KB 3'!L$20</f>
        <v>2280.1517661599996</v>
      </c>
      <c r="S8" s="503">
        <f>'(F2)Shpenz. sipas funks. bruto'!P8</f>
        <v>4452.5138283740152</v>
      </c>
      <c r="T8" s="500">
        <f>'KB 3'!M$16</f>
        <v>2000.6999099999998</v>
      </c>
      <c r="U8" s="500">
        <f>'KB 3'!M$18</f>
        <v>0</v>
      </c>
      <c r="V8" s="504">
        <f>'KB 3'!M$20</f>
        <v>2451.8139183740154</v>
      </c>
    </row>
    <row r="9" spans="1:22" ht="15" customHeight="1" x14ac:dyDescent="0.2">
      <c r="A9" s="512" t="s">
        <v>47</v>
      </c>
      <c r="B9" s="513" t="str">
        <f>'(B3) Struktura Organizative'!B9</f>
        <v xml:space="preserve">Mirëmbajtja e rrugëve </v>
      </c>
      <c r="C9" s="503">
        <f>'(F2)Shpenz. sipas funks. bruto'!C9</f>
        <v>1007</v>
      </c>
      <c r="D9" s="500">
        <f>'KB 4'!I$16</f>
        <v>0</v>
      </c>
      <c r="E9" s="500">
        <f>'KB 4'!I$18</f>
        <v>0</v>
      </c>
      <c r="F9" s="504">
        <f>'KB 4'!I$20</f>
        <v>1007</v>
      </c>
      <c r="G9" s="503">
        <f>'(F2)Shpenz. sipas funks. bruto'!D9</f>
        <v>7937</v>
      </c>
      <c r="H9" s="500">
        <f>'KB 4'!J$16</f>
        <v>0</v>
      </c>
      <c r="I9" s="500">
        <f>'KB 4'!J$18</f>
        <v>0</v>
      </c>
      <c r="J9" s="505">
        <f>'KB 4'!J$20</f>
        <v>7937</v>
      </c>
      <c r="K9" s="503">
        <f>'(F2)Shpenz. sipas funks. bruto'!H9</f>
        <v>3466.0940000000001</v>
      </c>
      <c r="L9" s="500">
        <f>'KB 4'!K$16</f>
        <v>0</v>
      </c>
      <c r="M9" s="500">
        <f>'KB 4'!K$18</f>
        <v>0</v>
      </c>
      <c r="N9" s="504">
        <f>'KB 4'!K$20</f>
        <v>3466.0940000000001</v>
      </c>
      <c r="O9" s="503">
        <f>'(F2)Shpenz. sipas funks. bruto'!L9</f>
        <v>1587.4710519999999</v>
      </c>
      <c r="P9" s="500">
        <f>'KB 4'!L$16</f>
        <v>0</v>
      </c>
      <c r="Q9" s="500">
        <f>'KB 4'!L$18</f>
        <v>0</v>
      </c>
      <c r="R9" s="504">
        <f>'KB 4'!L$20</f>
        <v>1587.4710519999999</v>
      </c>
      <c r="S9" s="503">
        <f>'(F2)Shpenz. sipas funks. bruto'!P9</f>
        <v>1647.794951976</v>
      </c>
      <c r="T9" s="500">
        <f>'KB 4'!M$16</f>
        <v>0</v>
      </c>
      <c r="U9" s="500">
        <f>'KB 4'!M$18</f>
        <v>0</v>
      </c>
      <c r="V9" s="504">
        <f>'KB 4'!M$20</f>
        <v>1647.794951976</v>
      </c>
    </row>
    <row r="10" spans="1:22" ht="15" customHeight="1" x14ac:dyDescent="0.2">
      <c r="A10" s="512" t="s">
        <v>48</v>
      </c>
      <c r="B10" s="513" t="str">
        <f>'(B3) Struktura Organizative'!B10</f>
        <v>Transporti publik</v>
      </c>
      <c r="C10" s="503">
        <f>'(F2)Shpenz. sipas funks. bruto'!C10</f>
        <v>0</v>
      </c>
      <c r="D10" s="500">
        <f>'KB 5'!I$16</f>
        <v>0</v>
      </c>
      <c r="E10" s="500">
        <f>'KB 5'!I$18</f>
        <v>0</v>
      </c>
      <c r="F10" s="504">
        <f>'KB 5'!I$20</f>
        <v>0</v>
      </c>
      <c r="G10" s="503">
        <f>'(F2)Shpenz. sipas funks. bruto'!D10</f>
        <v>0</v>
      </c>
      <c r="H10" s="500">
        <f>'KB 5'!J$16</f>
        <v>0</v>
      </c>
      <c r="I10" s="500">
        <f>'KB 5'!J$18</f>
        <v>0</v>
      </c>
      <c r="J10" s="505">
        <f>'KB 5'!J$20</f>
        <v>0</v>
      </c>
      <c r="K10" s="503">
        <f>'(F2)Shpenz. sipas funks. bruto'!H10</f>
        <v>0</v>
      </c>
      <c r="L10" s="500">
        <f>'KB 5'!K$16</f>
        <v>0</v>
      </c>
      <c r="M10" s="500">
        <f>'KB 5'!K$18</f>
        <v>0</v>
      </c>
      <c r="N10" s="504">
        <f>'KB 5'!K$20</f>
        <v>0</v>
      </c>
      <c r="O10" s="503">
        <f>'(F2)Shpenz. sipas funks. bruto'!L10</f>
        <v>0</v>
      </c>
      <c r="P10" s="500">
        <f>'KB 5'!L$16</f>
        <v>0</v>
      </c>
      <c r="Q10" s="500">
        <f>'KB 5'!L$18</f>
        <v>0</v>
      </c>
      <c r="R10" s="504">
        <f>'KB 5'!L$20</f>
        <v>0</v>
      </c>
      <c r="S10" s="503">
        <f>'(F2)Shpenz. sipas funks. bruto'!P10</f>
        <v>0</v>
      </c>
      <c r="T10" s="500">
        <f>'KB 5'!M$16</f>
        <v>0</v>
      </c>
      <c r="U10" s="500">
        <f>'KB 5'!M$18</f>
        <v>0</v>
      </c>
      <c r="V10" s="504">
        <f>'KB 5'!M$20</f>
        <v>0</v>
      </c>
    </row>
    <row r="11" spans="1:22" ht="15" customHeight="1" x14ac:dyDescent="0.2">
      <c r="A11" s="512" t="s">
        <v>49</v>
      </c>
      <c r="B11" s="513" t="str">
        <f>'(B3) Struktura Organizative'!B11</f>
        <v>Zhvillimi i turizmit</v>
      </c>
      <c r="C11" s="503">
        <f>'(F2)Shpenz. sipas funks. bruto'!C11</f>
        <v>0</v>
      </c>
      <c r="D11" s="500">
        <f>'KB 6'!I$16</f>
        <v>0</v>
      </c>
      <c r="E11" s="500">
        <f>'KB 6'!I$18</f>
        <v>0</v>
      </c>
      <c r="F11" s="504">
        <f>'KB 6'!I$20</f>
        <v>0</v>
      </c>
      <c r="G11" s="503">
        <f>'(F2)Shpenz. sipas funks. bruto'!D11</f>
        <v>0</v>
      </c>
      <c r="H11" s="500">
        <f>'KB 6'!J$16</f>
        <v>0</v>
      </c>
      <c r="I11" s="500">
        <f>'KB 6'!J$18</f>
        <v>0</v>
      </c>
      <c r="J11" s="505">
        <f>'KB 6'!J$20</f>
        <v>0</v>
      </c>
      <c r="K11" s="503">
        <f>'(F2)Shpenz. sipas funks. bruto'!H11</f>
        <v>0</v>
      </c>
      <c r="L11" s="500">
        <f>'KB 6'!K$16</f>
        <v>0</v>
      </c>
      <c r="M11" s="500">
        <f>'KB 6'!K$18</f>
        <v>0</v>
      </c>
      <c r="N11" s="504">
        <f>'KB 6'!K$20</f>
        <v>0</v>
      </c>
      <c r="O11" s="503">
        <f>'(F2)Shpenz. sipas funks. bruto'!L11</f>
        <v>0</v>
      </c>
      <c r="P11" s="500">
        <f>'KB 6'!L$16</f>
        <v>0</v>
      </c>
      <c r="Q11" s="500">
        <f>'KB 6'!L$18</f>
        <v>0</v>
      </c>
      <c r="R11" s="504">
        <f>'KB 6'!L$20</f>
        <v>0</v>
      </c>
      <c r="S11" s="503">
        <f>'(F2)Shpenz. sipas funks. bruto'!P11</f>
        <v>0</v>
      </c>
      <c r="T11" s="500">
        <f>'KB 6'!M$16</f>
        <v>0</v>
      </c>
      <c r="U11" s="500">
        <f>'KB 6'!M$18</f>
        <v>0</v>
      </c>
      <c r="V11" s="504">
        <f>'KB 6'!M$20</f>
        <v>0</v>
      </c>
    </row>
    <row r="12" spans="1:22" ht="15" customHeight="1" x14ac:dyDescent="0.2">
      <c r="A12" s="512" t="s">
        <v>50</v>
      </c>
      <c r="B12" s="513" t="str">
        <f>'(B3) Struktura Organizative'!B12</f>
        <v xml:space="preserve">Planifikimi urban </v>
      </c>
      <c r="C12" s="503">
        <f>'(F2)Shpenz. sipas funks. bruto'!C12</f>
        <v>0</v>
      </c>
      <c r="D12" s="500">
        <f>'KB 7'!I$16</f>
        <v>0</v>
      </c>
      <c r="E12" s="500">
        <f>'KB 7'!I$18</f>
        <v>0</v>
      </c>
      <c r="F12" s="504">
        <f>'KB 7'!I$20</f>
        <v>0</v>
      </c>
      <c r="G12" s="503">
        <f>'(F2)Shpenz. sipas funks. bruto'!D12</f>
        <v>0</v>
      </c>
      <c r="H12" s="500">
        <f>'KB 7'!J$16</f>
        <v>0</v>
      </c>
      <c r="I12" s="500">
        <f>'KB 7'!J$18</f>
        <v>0</v>
      </c>
      <c r="J12" s="505">
        <f>'KB 7'!J$20</f>
        <v>0</v>
      </c>
      <c r="K12" s="503">
        <f>'(F2)Shpenz. sipas funks. bruto'!H12</f>
        <v>0</v>
      </c>
      <c r="L12" s="500">
        <f>'KB 7'!K$16</f>
        <v>0</v>
      </c>
      <c r="M12" s="500">
        <f>'KB 7'!K$18</f>
        <v>0</v>
      </c>
      <c r="N12" s="504">
        <f>'KB 7'!K$20</f>
        <v>0</v>
      </c>
      <c r="O12" s="503">
        <f>'(F2)Shpenz. sipas funks. bruto'!L12</f>
        <v>0</v>
      </c>
      <c r="P12" s="500">
        <f>'KB 7'!L$16</f>
        <v>0</v>
      </c>
      <c r="Q12" s="500">
        <f>'KB 7'!L$18</f>
        <v>0</v>
      </c>
      <c r="R12" s="504">
        <f>'KB 7'!L$20</f>
        <v>0</v>
      </c>
      <c r="S12" s="503">
        <f>'(F2)Shpenz. sipas funks. bruto'!P12</f>
        <v>0</v>
      </c>
      <c r="T12" s="500">
        <f>'KB 7'!M$16</f>
        <v>0</v>
      </c>
      <c r="U12" s="500">
        <f>'KB 7'!M$18</f>
        <v>0</v>
      </c>
      <c r="V12" s="504">
        <f>'KB 7'!M$20</f>
        <v>0</v>
      </c>
    </row>
    <row r="13" spans="1:22" ht="15" customHeight="1" x14ac:dyDescent="0.2">
      <c r="A13" s="512" t="s">
        <v>51</v>
      </c>
      <c r="B13" s="513" t="str">
        <f>'(B3) Struktura Organizative'!B13</f>
        <v>Ndriçimi publik</v>
      </c>
      <c r="C13" s="503">
        <f>'(F2)Shpenz. sipas funks. bruto'!C13</f>
        <v>150</v>
      </c>
      <c r="D13" s="500">
        <f>'KB 8'!I$16</f>
        <v>38</v>
      </c>
      <c r="E13" s="500">
        <f>'KB 8'!I$18</f>
        <v>0</v>
      </c>
      <c r="F13" s="504">
        <f>'KB 8'!I$20</f>
        <v>112</v>
      </c>
      <c r="G13" s="503">
        <f>'(F2)Shpenz. sipas funks. bruto'!D13</f>
        <v>0</v>
      </c>
      <c r="H13" s="500">
        <f>'KB 8'!J$16</f>
        <v>0</v>
      </c>
      <c r="I13" s="500">
        <f>'KB 8'!J$18</f>
        <v>0</v>
      </c>
      <c r="J13" s="505">
        <f>'KB 8'!J$20</f>
        <v>0</v>
      </c>
      <c r="K13" s="503">
        <f>'(F2)Shpenz. sipas funks. bruto'!H13</f>
        <v>0</v>
      </c>
      <c r="L13" s="500">
        <f>'KB 8'!K$16</f>
        <v>0</v>
      </c>
      <c r="M13" s="500">
        <f>'KB 8'!K$18</f>
        <v>0</v>
      </c>
      <c r="N13" s="504">
        <f>'KB 8'!K$20</f>
        <v>0</v>
      </c>
      <c r="O13" s="503">
        <f>'(F2)Shpenz. sipas funks. bruto'!L13</f>
        <v>0</v>
      </c>
      <c r="P13" s="500">
        <f>'KB 8'!L$16</f>
        <v>0</v>
      </c>
      <c r="Q13" s="500">
        <f>'KB 8'!L$18</f>
        <v>0</v>
      </c>
      <c r="R13" s="504">
        <f>'KB 8'!L$20</f>
        <v>0</v>
      </c>
      <c r="S13" s="503">
        <f>'(F2)Shpenz. sipas funks. bruto'!P13</f>
        <v>0</v>
      </c>
      <c r="T13" s="500">
        <f>'KB 8'!M$16</f>
        <v>0</v>
      </c>
      <c r="U13" s="500">
        <f>'KB 8'!M$18</f>
        <v>0</v>
      </c>
      <c r="V13" s="504">
        <f>'KB 8'!M$20</f>
        <v>0</v>
      </c>
    </row>
    <row r="14" spans="1:22" ht="15" customHeight="1" x14ac:dyDescent="0.2">
      <c r="A14" s="512" t="s">
        <v>52</v>
      </c>
      <c r="B14" s="513" t="str">
        <f>'(B3) Struktura Organizative'!B14</f>
        <v>Zhvillimi ekonomik</v>
      </c>
      <c r="C14" s="503">
        <f>'(F2)Shpenz. sipas funks. bruto'!C14</f>
        <v>0</v>
      </c>
      <c r="D14" s="500">
        <f>'KB 9'!I$16</f>
        <v>0</v>
      </c>
      <c r="E14" s="500">
        <f>'KB 9'!I$18</f>
        <v>0</v>
      </c>
      <c r="F14" s="504">
        <f>'KB 9'!I$20</f>
        <v>0</v>
      </c>
      <c r="G14" s="503">
        <f>'(F2)Shpenz. sipas funks. bruto'!D14</f>
        <v>0</v>
      </c>
      <c r="H14" s="500">
        <f>'KB 9'!J$16</f>
        <v>0</v>
      </c>
      <c r="I14" s="500">
        <f>'KB 9'!J$18</f>
        <v>0</v>
      </c>
      <c r="J14" s="505">
        <f>'KB 9'!J$20</f>
        <v>0</v>
      </c>
      <c r="K14" s="503">
        <f>'(F2)Shpenz. sipas funks. bruto'!H14</f>
        <v>0</v>
      </c>
      <c r="L14" s="500">
        <f>'KB 9'!K$16</f>
        <v>0</v>
      </c>
      <c r="M14" s="500">
        <f>'KB 9'!K$18</f>
        <v>0</v>
      </c>
      <c r="N14" s="504">
        <f>'KB 9'!K$20</f>
        <v>0</v>
      </c>
      <c r="O14" s="503">
        <f>'(F2)Shpenz. sipas funks. bruto'!L14</f>
        <v>0</v>
      </c>
      <c r="P14" s="500">
        <f>'KB 9'!L$16</f>
        <v>0</v>
      </c>
      <c r="Q14" s="500">
        <f>'KB 9'!L$18</f>
        <v>0</v>
      </c>
      <c r="R14" s="504">
        <f>'KB 9'!L$20</f>
        <v>0</v>
      </c>
      <c r="S14" s="503">
        <f>'(F2)Shpenz. sipas funks. bruto'!P14</f>
        <v>0</v>
      </c>
      <c r="T14" s="500">
        <f>'KB 9'!M$16</f>
        <v>0</v>
      </c>
      <c r="U14" s="500">
        <f>'KB 9'!M$18</f>
        <v>0</v>
      </c>
      <c r="V14" s="504">
        <f>'KB 9'!M$20</f>
        <v>0</v>
      </c>
    </row>
    <row r="15" spans="1:22" ht="15" customHeight="1" x14ac:dyDescent="0.2">
      <c r="A15" s="512" t="s">
        <v>53</v>
      </c>
      <c r="B15" s="513" t="str">
        <f>'(B3) Struktura Organizative'!B15</f>
        <v>Shërbimi pyjor</v>
      </c>
      <c r="C15" s="503">
        <f>'(F2)Shpenz. sipas funks. bruto'!C15</f>
        <v>780</v>
      </c>
      <c r="D15" s="500">
        <f>'KB 10'!I$16</f>
        <v>0</v>
      </c>
      <c r="E15" s="500">
        <f>'KB 10'!I$18</f>
        <v>0</v>
      </c>
      <c r="F15" s="504">
        <f>'KB 10'!I$20</f>
        <v>780</v>
      </c>
      <c r="G15" s="503">
        <f>'(F2)Shpenz. sipas funks. bruto'!D15</f>
        <v>436</v>
      </c>
      <c r="H15" s="500">
        <f>'KB 10'!J$16</f>
        <v>0</v>
      </c>
      <c r="I15" s="500">
        <f>'KB 10'!J$18</f>
        <v>0</v>
      </c>
      <c r="J15" s="505">
        <f>'KB 10'!J$20</f>
        <v>436</v>
      </c>
      <c r="K15" s="503">
        <f>'(F2)Shpenz. sipas funks. bruto'!H15</f>
        <v>493.74</v>
      </c>
      <c r="L15" s="500">
        <f>'KB 10'!K$16</f>
        <v>0</v>
      </c>
      <c r="M15" s="500">
        <f>'KB 10'!K$18</f>
        <v>0</v>
      </c>
      <c r="N15" s="504">
        <f>'KB 10'!K$20</f>
        <v>493.74</v>
      </c>
      <c r="O15" s="503">
        <f>'(F2)Shpenz. sipas funks. bruto'!L15</f>
        <v>513.98334</v>
      </c>
      <c r="P15" s="500">
        <f>'KB 10'!L$16</f>
        <v>0</v>
      </c>
      <c r="Q15" s="500">
        <f>'KB 10'!L$18</f>
        <v>0</v>
      </c>
      <c r="R15" s="504">
        <f>'KB 10'!L$20</f>
        <v>513.98334</v>
      </c>
      <c r="S15" s="503">
        <f>'(F2)Shpenz. sipas funks. bruto'!P15</f>
        <v>535.05665693999993</v>
      </c>
      <c r="T15" s="500">
        <f>'KB 10'!M$16</f>
        <v>0</v>
      </c>
      <c r="U15" s="500">
        <f>'KB 10'!M$18</f>
        <v>0</v>
      </c>
      <c r="V15" s="504">
        <f>'KB 10'!M$20</f>
        <v>535.05665693999993</v>
      </c>
    </row>
    <row r="16" spans="1:22" ht="15" customHeight="1" x14ac:dyDescent="0.2">
      <c r="A16" s="512" t="s">
        <v>54</v>
      </c>
      <c r="B16" s="513" t="str">
        <f>'(B3) Struktura Organizative'!B16</f>
        <v>Ambjenti</v>
      </c>
      <c r="C16" s="503">
        <f>'(F2)Shpenz. sipas funks. bruto'!C16</f>
        <v>412</v>
      </c>
      <c r="D16" s="500">
        <f>'KB 11'!I$16</f>
        <v>0</v>
      </c>
      <c r="E16" s="500">
        <f>'KB 11'!I$18</f>
        <v>0</v>
      </c>
      <c r="F16" s="504">
        <f>'KB 11'!I$20</f>
        <v>412</v>
      </c>
      <c r="G16" s="503">
        <f>'(F2)Shpenz. sipas funks. bruto'!D16</f>
        <v>850</v>
      </c>
      <c r="H16" s="500">
        <f>'KB 11'!J$16</f>
        <v>0</v>
      </c>
      <c r="I16" s="500">
        <f>'KB 11'!J$18</f>
        <v>0</v>
      </c>
      <c r="J16" s="505">
        <f>'KB 11'!J$20</f>
        <v>850</v>
      </c>
      <c r="K16" s="503">
        <f>'(F2)Shpenz. sipas funks. bruto'!H16</f>
        <v>900.34359999999992</v>
      </c>
      <c r="L16" s="500">
        <f>'KB 11'!K$16</f>
        <v>0</v>
      </c>
      <c r="M16" s="500">
        <f>'KB 11'!K$18</f>
        <v>0</v>
      </c>
      <c r="N16" s="504">
        <f>'KB 11'!K$20</f>
        <v>900.34359999999992</v>
      </c>
      <c r="O16" s="503">
        <f>'(F2)Shpenz. sipas funks. bruto'!L16</f>
        <v>936.3573439999999</v>
      </c>
      <c r="P16" s="500">
        <f>'KB 11'!L$16</f>
        <v>0</v>
      </c>
      <c r="Q16" s="500">
        <f>'KB 11'!L$18</f>
        <v>0</v>
      </c>
      <c r="R16" s="504">
        <f>'KB 11'!L$20</f>
        <v>936.3573439999999</v>
      </c>
      <c r="S16" s="503">
        <f>'(F2)Shpenz. sipas funks. bruto'!P16</f>
        <v>973.81163775999994</v>
      </c>
      <c r="T16" s="500">
        <f>'KB 11'!M$16</f>
        <v>0</v>
      </c>
      <c r="U16" s="500">
        <f>'KB 11'!M$18</f>
        <v>0</v>
      </c>
      <c r="V16" s="504">
        <f>'KB 11'!M$20</f>
        <v>973.81163775999994</v>
      </c>
    </row>
    <row r="17" spans="1:22" ht="15" customHeight="1" x14ac:dyDescent="0.2">
      <c r="A17" s="512" t="s">
        <v>55</v>
      </c>
      <c r="B17" s="513" t="str">
        <f>'(B3) Struktura Organizative'!B17</f>
        <v>Sporti</v>
      </c>
      <c r="C17" s="503">
        <f>'(F2)Shpenz. sipas funks. bruto'!C17</f>
        <v>0</v>
      </c>
      <c r="D17" s="500">
        <f>'KB 12'!I$16</f>
        <v>0</v>
      </c>
      <c r="E17" s="500">
        <f>'KB 12'!I$18</f>
        <v>0</v>
      </c>
      <c r="F17" s="504">
        <f>'KB 12'!I$20</f>
        <v>0</v>
      </c>
      <c r="G17" s="503">
        <f>'(F2)Shpenz. sipas funks. bruto'!D17</f>
        <v>0</v>
      </c>
      <c r="H17" s="500">
        <f>'KB 12'!J$16</f>
        <v>0</v>
      </c>
      <c r="I17" s="500">
        <f>'KB 12'!J$18</f>
        <v>0</v>
      </c>
      <c r="J17" s="505">
        <f>'KB 12'!J$20</f>
        <v>0</v>
      </c>
      <c r="K17" s="503">
        <f>'(F2)Shpenz. sipas funks. bruto'!H17</f>
        <v>0</v>
      </c>
      <c r="L17" s="500">
        <f>'KB 12'!K$16</f>
        <v>0</v>
      </c>
      <c r="M17" s="500">
        <f>'KB 12'!K$18</f>
        <v>0</v>
      </c>
      <c r="N17" s="504">
        <f>'KB 12'!K$20</f>
        <v>0</v>
      </c>
      <c r="O17" s="503">
        <f>'(F2)Shpenz. sipas funks. bruto'!L17</f>
        <v>0</v>
      </c>
      <c r="P17" s="500">
        <f>'KB 12'!L$16</f>
        <v>0</v>
      </c>
      <c r="Q17" s="500">
        <f>'KB 12'!L$18</f>
        <v>0</v>
      </c>
      <c r="R17" s="504">
        <f>'KB 12'!L$20</f>
        <v>0</v>
      </c>
      <c r="S17" s="503">
        <f>'(F2)Shpenz. sipas funks. bruto'!P17</f>
        <v>0</v>
      </c>
      <c r="T17" s="500">
        <f>'KB 12'!M$16</f>
        <v>0</v>
      </c>
      <c r="U17" s="500">
        <f>'KB 12'!M$18</f>
        <v>0</v>
      </c>
      <c r="V17" s="504">
        <f>'KB 12'!M$20</f>
        <v>0</v>
      </c>
    </row>
    <row r="18" spans="1:22" ht="15" customHeight="1" x14ac:dyDescent="0.2">
      <c r="A18" s="512" t="s">
        <v>56</v>
      </c>
      <c r="B18" s="513" t="str">
        <f>'(B3) Struktura Organizative'!B18</f>
        <v>Programe kulturore</v>
      </c>
      <c r="C18" s="503">
        <f>'(F2)Shpenz. sipas funks. bruto'!C18</f>
        <v>412</v>
      </c>
      <c r="D18" s="500">
        <f>'KB 13'!I$16</f>
        <v>0</v>
      </c>
      <c r="E18" s="500">
        <f>'KB 13'!I$18</f>
        <v>0</v>
      </c>
      <c r="F18" s="504">
        <f>'KB 13'!I$20</f>
        <v>412</v>
      </c>
      <c r="G18" s="503">
        <f>'(F2)Shpenz. sipas funks. bruto'!D18</f>
        <v>850</v>
      </c>
      <c r="H18" s="500">
        <f>'KB 13'!J$16</f>
        <v>0</v>
      </c>
      <c r="I18" s="500">
        <f>'KB 13'!J$18</f>
        <v>0</v>
      </c>
      <c r="J18" s="505">
        <f>'KB 13'!J$20</f>
        <v>850</v>
      </c>
      <c r="K18" s="503">
        <f>'(F2)Shpenz. sipas funks. bruto'!H18</f>
        <v>0</v>
      </c>
      <c r="L18" s="500">
        <f>'KB 13'!K$16</f>
        <v>0</v>
      </c>
      <c r="M18" s="500">
        <f>'KB 13'!K$18</f>
        <v>0</v>
      </c>
      <c r="N18" s="504">
        <f>'KB 13'!K$20</f>
        <v>0</v>
      </c>
      <c r="O18" s="503">
        <f>'(F2)Shpenz. sipas funks. bruto'!L18</f>
        <v>0</v>
      </c>
      <c r="P18" s="500">
        <f>'KB 13'!L$16</f>
        <v>0</v>
      </c>
      <c r="Q18" s="500">
        <f>'KB 13'!L$18</f>
        <v>0</v>
      </c>
      <c r="R18" s="504">
        <f>'KB 13'!L$20</f>
        <v>0</v>
      </c>
      <c r="S18" s="503">
        <f>'(F2)Shpenz. sipas funks. bruto'!P18</f>
        <v>0</v>
      </c>
      <c r="T18" s="500">
        <f>'KB 13'!M$16</f>
        <v>0</v>
      </c>
      <c r="U18" s="500">
        <f>'KB 13'!M$18</f>
        <v>0</v>
      </c>
      <c r="V18" s="504">
        <f>'KB 13'!M$20</f>
        <v>0</v>
      </c>
    </row>
    <row r="19" spans="1:22" ht="15" customHeight="1" x14ac:dyDescent="0.2">
      <c r="A19" s="512" t="s">
        <v>57</v>
      </c>
      <c r="B19" s="513" t="str">
        <f>'(B3) Struktura Organizative'!B19</f>
        <v>Kujdesi social</v>
      </c>
      <c r="C19" s="503">
        <f>'(F2)Shpenz. sipas funks. bruto'!C19</f>
        <v>568</v>
      </c>
      <c r="D19" s="500">
        <f>'KB 14'!I$16</f>
        <v>0</v>
      </c>
      <c r="E19" s="500">
        <f>'KB 14'!I$18</f>
        <v>0</v>
      </c>
      <c r="F19" s="504">
        <f>'KB 14'!I$20</f>
        <v>568</v>
      </c>
      <c r="G19" s="503">
        <f>'(F2)Shpenz. sipas funks. bruto'!D19</f>
        <v>604</v>
      </c>
      <c r="H19" s="500">
        <f>'KB 14'!J$16</f>
        <v>0</v>
      </c>
      <c r="I19" s="500">
        <f>'KB 14'!J$18</f>
        <v>0</v>
      </c>
      <c r="J19" s="505">
        <f>'KB 14'!J$20</f>
        <v>604</v>
      </c>
      <c r="K19" s="503">
        <f>'(F2)Shpenz. sipas funks. bruto'!H19</f>
        <v>654.33600000000013</v>
      </c>
      <c r="L19" s="500">
        <f>'KB 14'!K$16</f>
        <v>0</v>
      </c>
      <c r="M19" s="500">
        <f>'KB 14'!K$18</f>
        <v>0</v>
      </c>
      <c r="N19" s="504">
        <f>'KB 14'!K$20</f>
        <v>654.33600000000013</v>
      </c>
      <c r="O19" s="503">
        <f>'(F2)Shpenz. sipas funks. bruto'!L19</f>
        <v>679.8551040000001</v>
      </c>
      <c r="P19" s="500">
        <f>'KB 14'!L$16</f>
        <v>0</v>
      </c>
      <c r="Q19" s="500">
        <f>'KB 14'!L$18</f>
        <v>0</v>
      </c>
      <c r="R19" s="504">
        <f>'KB 14'!L$20</f>
        <v>679.8551040000001</v>
      </c>
      <c r="S19" s="503">
        <f>'(F2)Shpenz. sipas funks. bruto'!P19</f>
        <v>707.04930816000012</v>
      </c>
      <c r="T19" s="500">
        <f>'KB 14'!M$16</f>
        <v>0</v>
      </c>
      <c r="U19" s="500">
        <f>'KB 14'!M$18</f>
        <v>0</v>
      </c>
      <c r="V19" s="504">
        <f>'KB 14'!M$20</f>
        <v>707.04930816000012</v>
      </c>
    </row>
    <row r="20" spans="1:22" ht="15" customHeight="1" x14ac:dyDescent="0.2">
      <c r="A20" s="512" t="s">
        <v>58</v>
      </c>
      <c r="B20" s="513" t="str">
        <f>'(B3) Struktura Organizative'!B20</f>
        <v>Arsimi</v>
      </c>
      <c r="C20" s="503">
        <f>'(F2)Shpenz. sipas funks. bruto'!C20</f>
        <v>450</v>
      </c>
      <c r="D20" s="500">
        <f>'KB 15'!I$16</f>
        <v>0</v>
      </c>
      <c r="E20" s="500">
        <f>'KB 15'!I$18</f>
        <v>0</v>
      </c>
      <c r="F20" s="504">
        <f>'KB 15'!I$20</f>
        <v>450</v>
      </c>
      <c r="G20" s="503">
        <f>'(F2)Shpenz. sipas funks. bruto'!D20</f>
        <v>1075</v>
      </c>
      <c r="H20" s="500">
        <f>'KB 15'!J$16</f>
        <v>0</v>
      </c>
      <c r="I20" s="500">
        <f>'KB 15'!J$18</f>
        <v>0</v>
      </c>
      <c r="J20" s="505">
        <f>'KB 15'!J$20</f>
        <v>1075</v>
      </c>
      <c r="K20" s="503">
        <f>'(F2)Shpenz. sipas funks. bruto'!H20</f>
        <v>1098</v>
      </c>
      <c r="L20" s="500">
        <f>'KB 15'!K$16</f>
        <v>0</v>
      </c>
      <c r="M20" s="500">
        <f>'KB 15'!K$18</f>
        <v>0</v>
      </c>
      <c r="N20" s="504">
        <f>'KB 15'!K$20</f>
        <v>1098</v>
      </c>
      <c r="O20" s="503">
        <f>'(F2)Shpenz. sipas funks. bruto'!L20</f>
        <v>1141.92</v>
      </c>
      <c r="P20" s="500">
        <f>'KB 15'!L$16</f>
        <v>0</v>
      </c>
      <c r="Q20" s="500">
        <f>'KB 15'!L$18</f>
        <v>0</v>
      </c>
      <c r="R20" s="504">
        <f>'KB 15'!L$20</f>
        <v>1141.92</v>
      </c>
      <c r="S20" s="503">
        <f>'(F2)Shpenz. sipas funks. bruto'!P20</f>
        <v>1187.5968</v>
      </c>
      <c r="T20" s="500">
        <f>'KB 15'!M$16</f>
        <v>0</v>
      </c>
      <c r="U20" s="500">
        <f>'KB 15'!M$18</f>
        <v>0</v>
      </c>
      <c r="V20" s="504">
        <f>'KB 15'!M$20</f>
        <v>1187.5968</v>
      </c>
    </row>
    <row r="21" spans="1:22" ht="15" customHeight="1" x14ac:dyDescent="0.2">
      <c r="A21" s="512" t="s">
        <v>59</v>
      </c>
      <c r="B21" s="513" t="str">
        <f>'(B3) Struktura Organizative'!B21</f>
        <v>Shëndetsia</v>
      </c>
      <c r="C21" s="503">
        <f>'(F2)Shpenz. sipas funks. bruto'!C21</f>
        <v>0</v>
      </c>
      <c r="D21" s="500">
        <f>'KB 16'!I$16</f>
        <v>0</v>
      </c>
      <c r="E21" s="500">
        <f>'KB 16'!I$18</f>
        <v>0</v>
      </c>
      <c r="F21" s="504">
        <f>'KB 16'!I$20</f>
        <v>0</v>
      </c>
      <c r="G21" s="503">
        <f>'(F2)Shpenz. sipas funks. bruto'!D21</f>
        <v>0</v>
      </c>
      <c r="H21" s="500">
        <f>'KB 16'!J$16</f>
        <v>0</v>
      </c>
      <c r="I21" s="500">
        <f>'KB 16'!J$18</f>
        <v>0</v>
      </c>
      <c r="J21" s="505">
        <f>'KB 16'!J$20</f>
        <v>0</v>
      </c>
      <c r="K21" s="503">
        <f>'(F2)Shpenz. sipas funks. bruto'!H21</f>
        <v>0</v>
      </c>
      <c r="L21" s="500">
        <f>'KB 16'!K$16</f>
        <v>0</v>
      </c>
      <c r="M21" s="500">
        <f>'KB 16'!K$18</f>
        <v>0</v>
      </c>
      <c r="N21" s="504">
        <f>'KB 16'!K$20</f>
        <v>0</v>
      </c>
      <c r="O21" s="503">
        <f>'(F2)Shpenz. sipas funks. bruto'!L21</f>
        <v>0</v>
      </c>
      <c r="P21" s="500">
        <f>'KB 16'!L$16</f>
        <v>0</v>
      </c>
      <c r="Q21" s="500">
        <f>'KB 16'!L$18</f>
        <v>0</v>
      </c>
      <c r="R21" s="504">
        <f>'KB 16'!L$20</f>
        <v>0</v>
      </c>
      <c r="S21" s="503">
        <f>'(F2)Shpenz. sipas funks. bruto'!P21</f>
        <v>0</v>
      </c>
      <c r="T21" s="500">
        <f>'KB 16'!M$16</f>
        <v>0</v>
      </c>
      <c r="U21" s="500">
        <f>'KB 16'!M$18</f>
        <v>0</v>
      </c>
      <c r="V21" s="504">
        <f>'KB 16'!M$20</f>
        <v>0</v>
      </c>
    </row>
    <row r="22" spans="1:22" ht="15" customHeight="1" x14ac:dyDescent="0.2">
      <c r="A22" s="512" t="s">
        <v>60</v>
      </c>
      <c r="B22" s="513" t="str">
        <f>'(B3) Struktura Organizative'!B22</f>
        <v>Emergjencat civile</v>
      </c>
      <c r="C22" s="503">
        <f>'(F2)Shpenz. sipas funks. bruto'!C22</f>
        <v>0</v>
      </c>
      <c r="D22" s="500">
        <f>'KB 17'!I$16</f>
        <v>0</v>
      </c>
      <c r="E22" s="500">
        <f>'KB 17'!I$18</f>
        <v>0</v>
      </c>
      <c r="F22" s="504">
        <f>'KB 17'!I$20</f>
        <v>0</v>
      </c>
      <c r="G22" s="503">
        <f>'(F2)Shpenz. sipas funks. bruto'!D22</f>
        <v>0</v>
      </c>
      <c r="H22" s="500">
        <f>'KB 17'!J$16</f>
        <v>0</v>
      </c>
      <c r="I22" s="500">
        <f>'KB 17'!J$18</f>
        <v>0</v>
      </c>
      <c r="J22" s="505">
        <f>'KB 17'!J$20</f>
        <v>0</v>
      </c>
      <c r="K22" s="503">
        <f>'(F2)Shpenz. sipas funks. bruto'!H22</f>
        <v>0</v>
      </c>
      <c r="L22" s="500">
        <f>'KB 17'!K$16</f>
        <v>0</v>
      </c>
      <c r="M22" s="500">
        <f>'KB 17'!K$18</f>
        <v>0</v>
      </c>
      <c r="N22" s="504">
        <f>'KB 17'!K$20</f>
        <v>0</v>
      </c>
      <c r="O22" s="503">
        <f>'(F2)Shpenz. sipas funks. bruto'!L22</f>
        <v>0</v>
      </c>
      <c r="P22" s="500">
        <f>'KB 17'!L$16</f>
        <v>0</v>
      </c>
      <c r="Q22" s="500">
        <f>'KB 17'!L$18</f>
        <v>0</v>
      </c>
      <c r="R22" s="504">
        <f>'KB 17'!L$20</f>
        <v>0</v>
      </c>
      <c r="S22" s="503">
        <f>'(F2)Shpenz. sipas funks. bruto'!P22</f>
        <v>0</v>
      </c>
      <c r="T22" s="500">
        <f>'KB 17'!M$16</f>
        <v>0</v>
      </c>
      <c r="U22" s="500">
        <f>'KB 17'!M$18</f>
        <v>0</v>
      </c>
      <c r="V22" s="504">
        <f>'KB 17'!M$20</f>
        <v>0</v>
      </c>
    </row>
    <row r="23" spans="1:22" ht="15" customHeight="1" x14ac:dyDescent="0.2">
      <c r="A23" s="512" t="s">
        <v>61</v>
      </c>
      <c r="B23" s="513">
        <f>'(B3) Struktura Organizative'!B23</f>
        <v>0</v>
      </c>
      <c r="C23" s="503">
        <f>'(F2)Shpenz. sipas funks. bruto'!C23</f>
        <v>0</v>
      </c>
      <c r="D23" s="500">
        <f>'KB 18'!I$16</f>
        <v>0</v>
      </c>
      <c r="E23" s="500">
        <f>'KB 18'!I$18</f>
        <v>0</v>
      </c>
      <c r="F23" s="504">
        <f>'KB 18'!I$20</f>
        <v>0</v>
      </c>
      <c r="G23" s="503">
        <f>'(F2)Shpenz. sipas funks. bruto'!D23</f>
        <v>0</v>
      </c>
      <c r="H23" s="500">
        <f>'KB 18'!J$16</f>
        <v>0</v>
      </c>
      <c r="I23" s="500">
        <f>'KB 18'!J$18</f>
        <v>0</v>
      </c>
      <c r="J23" s="505">
        <f>'KB 18'!J$20</f>
        <v>0</v>
      </c>
      <c r="K23" s="503">
        <f>'(F2)Shpenz. sipas funks. bruto'!H23</f>
        <v>0</v>
      </c>
      <c r="L23" s="500">
        <f>'KB 18'!K$16</f>
        <v>0</v>
      </c>
      <c r="M23" s="500">
        <f>'KB 18'!K$18</f>
        <v>0</v>
      </c>
      <c r="N23" s="504">
        <f>'KB 18'!K$20</f>
        <v>0</v>
      </c>
      <c r="O23" s="503">
        <f>'(F2)Shpenz. sipas funks. bruto'!L23</f>
        <v>0</v>
      </c>
      <c r="P23" s="500">
        <f>'KB 18'!L$16</f>
        <v>0</v>
      </c>
      <c r="Q23" s="500">
        <f>'KB 18'!L$18</f>
        <v>0</v>
      </c>
      <c r="R23" s="504">
        <f>'KB 18'!L$20</f>
        <v>0</v>
      </c>
      <c r="S23" s="503">
        <f>'(F2)Shpenz. sipas funks. bruto'!P23</f>
        <v>0</v>
      </c>
      <c r="T23" s="500">
        <f>'KB 18'!M$16</f>
        <v>0</v>
      </c>
      <c r="U23" s="500">
        <f>'KB 18'!M$18</f>
        <v>0</v>
      </c>
      <c r="V23" s="504">
        <f>'KB 18'!M$20</f>
        <v>0</v>
      </c>
    </row>
    <row r="24" spans="1:22" ht="15" customHeight="1" x14ac:dyDescent="0.2">
      <c r="A24" s="512" t="s">
        <v>62</v>
      </c>
      <c r="B24" s="513">
        <f>'(B3) Struktura Organizative'!B24</f>
        <v>0</v>
      </c>
      <c r="C24" s="503">
        <f>'(F2)Shpenz. sipas funks. bruto'!C24</f>
        <v>0</v>
      </c>
      <c r="D24" s="500">
        <f>'KB 19'!I$16</f>
        <v>0</v>
      </c>
      <c r="E24" s="500">
        <f>'KB 19'!I$18</f>
        <v>0</v>
      </c>
      <c r="F24" s="504">
        <f>'KB 19'!I$20</f>
        <v>0</v>
      </c>
      <c r="G24" s="503">
        <f>'(F2)Shpenz. sipas funks. bruto'!D24</f>
        <v>0</v>
      </c>
      <c r="H24" s="500">
        <f>'KB 19'!J$16</f>
        <v>0</v>
      </c>
      <c r="I24" s="500">
        <f>'KB 19'!J$18</f>
        <v>0</v>
      </c>
      <c r="J24" s="505">
        <f>'KB 19'!J$20</f>
        <v>0</v>
      </c>
      <c r="K24" s="503">
        <f>'(F2)Shpenz. sipas funks. bruto'!H24</f>
        <v>0</v>
      </c>
      <c r="L24" s="500">
        <f>'KB 19'!K$16</f>
        <v>0</v>
      </c>
      <c r="M24" s="500">
        <f>'KB 19'!K$18</f>
        <v>0</v>
      </c>
      <c r="N24" s="504">
        <f>'KB 19'!K$20</f>
        <v>0</v>
      </c>
      <c r="O24" s="503">
        <f>'(F2)Shpenz. sipas funks. bruto'!L24</f>
        <v>0</v>
      </c>
      <c r="P24" s="500">
        <f>'KB 19'!L$16</f>
        <v>0</v>
      </c>
      <c r="Q24" s="500">
        <f>'KB 19'!L$18</f>
        <v>0</v>
      </c>
      <c r="R24" s="504">
        <f>'KB 19'!L$20</f>
        <v>0</v>
      </c>
      <c r="S24" s="503">
        <f>'(F2)Shpenz. sipas funks. bruto'!P24</f>
        <v>0</v>
      </c>
      <c r="T24" s="500">
        <f>'KB 19'!M$16</f>
        <v>0</v>
      </c>
      <c r="U24" s="500">
        <f>'KB 19'!M$18</f>
        <v>0</v>
      </c>
      <c r="V24" s="504">
        <f>'KB 19'!M$20</f>
        <v>0</v>
      </c>
    </row>
    <row r="25" spans="1:22" ht="15" customHeight="1" x14ac:dyDescent="0.2">
      <c r="A25" s="512" t="s">
        <v>63</v>
      </c>
      <c r="B25" s="513" t="str">
        <f>'(B3) Struktura Organizative'!B25</f>
        <v xml:space="preserve">Shërbime të tjera publike </v>
      </c>
      <c r="C25" s="503">
        <f>'(F2)Shpenz. sipas funks. bruto'!C25</f>
        <v>0</v>
      </c>
      <c r="D25" s="500">
        <f>'KB 20'!I$16</f>
        <v>0</v>
      </c>
      <c r="E25" s="500">
        <f>'KB 20'!I$18</f>
        <v>0</v>
      </c>
      <c r="F25" s="504">
        <f>'KB 20'!I$20</f>
        <v>0</v>
      </c>
      <c r="G25" s="503">
        <f>'(F2)Shpenz. sipas funks. bruto'!D25</f>
        <v>0</v>
      </c>
      <c r="H25" s="500">
        <f>'KB 20'!J$16</f>
        <v>0</v>
      </c>
      <c r="I25" s="500">
        <f>'KB 20'!J$18</f>
        <v>0</v>
      </c>
      <c r="J25" s="505">
        <f>'KB 20'!J$20</f>
        <v>0</v>
      </c>
      <c r="K25" s="503">
        <f>'(F2)Shpenz. sipas funks. bruto'!H25</f>
        <v>0</v>
      </c>
      <c r="L25" s="500">
        <f>'KB 20'!K$16</f>
        <v>0</v>
      </c>
      <c r="M25" s="500">
        <f>'KB 20'!K$18</f>
        <v>0</v>
      </c>
      <c r="N25" s="504">
        <f>'KB 20'!K$20</f>
        <v>0</v>
      </c>
      <c r="O25" s="503">
        <f>'(F2)Shpenz. sipas funks. bruto'!L25</f>
        <v>0</v>
      </c>
      <c r="P25" s="500">
        <f>'KB 20'!L$16</f>
        <v>0</v>
      </c>
      <c r="Q25" s="500">
        <f>'KB 20'!L$18</f>
        <v>0</v>
      </c>
      <c r="R25" s="504">
        <f>'KB 20'!L$20</f>
        <v>0</v>
      </c>
      <c r="S25" s="503">
        <f>'(F2)Shpenz. sipas funks. bruto'!P25</f>
        <v>0</v>
      </c>
      <c r="T25" s="500">
        <f>'KB 20'!M$16</f>
        <v>0</v>
      </c>
      <c r="U25" s="500">
        <f>'KB 20'!M$18</f>
        <v>0</v>
      </c>
      <c r="V25" s="504">
        <f>'KB 20'!M$20</f>
        <v>0</v>
      </c>
    </row>
    <row r="26" spans="1:22" ht="15" customHeight="1" x14ac:dyDescent="0.2">
      <c r="A26" s="512" t="s">
        <v>64</v>
      </c>
      <c r="B26" s="513" t="str">
        <f>'(B3) Struktura Organizative'!B26</f>
        <v>Shërbimi borxhi afatshkurtër</v>
      </c>
      <c r="C26" s="503">
        <f>'(F2)Shpenz. sipas funks. bruto'!C26</f>
        <v>0</v>
      </c>
      <c r="D26" s="500">
        <f>'KB 21'!I$16</f>
        <v>0</v>
      </c>
      <c r="E26" s="500">
        <f>'KB 21'!I$18</f>
        <v>0</v>
      </c>
      <c r="F26" s="504">
        <f>'KB 21'!I$20</f>
        <v>0</v>
      </c>
      <c r="G26" s="503">
        <f>'(F2)Shpenz. sipas funks. bruto'!D26</f>
        <v>0</v>
      </c>
      <c r="H26" s="500">
        <f>'KB 21'!J$16</f>
        <v>0</v>
      </c>
      <c r="I26" s="500">
        <f>'KB 21'!J$18</f>
        <v>0</v>
      </c>
      <c r="J26" s="505">
        <f>'KB 21'!J$20</f>
        <v>0</v>
      </c>
      <c r="K26" s="503">
        <f>'(F2)Shpenz. sipas funks. bruto'!H26</f>
        <v>0</v>
      </c>
      <c r="L26" s="500">
        <f>'KB 21'!K$16</f>
        <v>0</v>
      </c>
      <c r="M26" s="500">
        <f>'KB 21'!K$18</f>
        <v>0</v>
      </c>
      <c r="N26" s="504">
        <f>'KB 21'!K$20</f>
        <v>0</v>
      </c>
      <c r="O26" s="503">
        <f>'(F2)Shpenz. sipas funks. bruto'!L26</f>
        <v>0</v>
      </c>
      <c r="P26" s="500">
        <f>'KB 21'!L$16</f>
        <v>0</v>
      </c>
      <c r="Q26" s="500">
        <f>'KB 21'!L$18</f>
        <v>0</v>
      </c>
      <c r="R26" s="504">
        <f>'KB 21'!L$20</f>
        <v>0</v>
      </c>
      <c r="S26" s="503">
        <f>'(F2)Shpenz. sipas funks. bruto'!P26</f>
        <v>0</v>
      </c>
      <c r="T26" s="500">
        <f>'KB 21'!M$16</f>
        <v>0</v>
      </c>
      <c r="U26" s="500">
        <f>'KB 21'!M$18</f>
        <v>0</v>
      </c>
      <c r="V26" s="504">
        <f>'KB 21'!M$20</f>
        <v>0</v>
      </c>
    </row>
    <row r="27" spans="1:22" ht="15" customHeight="1" thickBot="1" x14ac:dyDescent="0.25">
      <c r="A27" s="514" t="s">
        <v>65</v>
      </c>
      <c r="B27" s="515" t="str">
        <f>'(B3) Struktura Organizative'!B27</f>
        <v>Shërbimi borxhi afatgjatë</v>
      </c>
      <c r="C27" s="503">
        <f>'(F2)Shpenz. sipas funks. bruto'!C27</f>
        <v>0</v>
      </c>
      <c r="D27" s="520">
        <f>'KB 22'!I$16</f>
        <v>0</v>
      </c>
      <c r="E27" s="520">
        <f>'KB 22'!I$18</f>
        <v>0</v>
      </c>
      <c r="F27" s="518">
        <f>'KB 22'!I$20</f>
        <v>0</v>
      </c>
      <c r="G27" s="503">
        <f>'(F2)Shpenz. sipas funks. bruto'!D27</f>
        <v>0</v>
      </c>
      <c r="H27" s="520">
        <f>'KB 22'!J$16</f>
        <v>0</v>
      </c>
      <c r="I27" s="520">
        <f>'KB 22'!J$18</f>
        <v>0</v>
      </c>
      <c r="J27" s="519">
        <f>'KB 22'!J$20</f>
        <v>0</v>
      </c>
      <c r="K27" s="516">
        <f>'(F2)Shpenz. sipas funks. bruto'!H27</f>
        <v>0</v>
      </c>
      <c r="L27" s="520">
        <f>'KB 22'!K$16</f>
        <v>0</v>
      </c>
      <c r="M27" s="520">
        <f>'KB 22'!K$18</f>
        <v>0</v>
      </c>
      <c r="N27" s="518">
        <f>'KB 22'!K$20</f>
        <v>0</v>
      </c>
      <c r="O27" s="516">
        <f>'(F2)Shpenz. sipas funks. bruto'!L27</f>
        <v>0</v>
      </c>
      <c r="P27" s="520">
        <f>'KB 22'!L$16</f>
        <v>0</v>
      </c>
      <c r="Q27" s="520">
        <f>'KB 22'!L$18</f>
        <v>0</v>
      </c>
      <c r="R27" s="518">
        <f>'KB 22'!L$20</f>
        <v>0</v>
      </c>
      <c r="S27" s="516">
        <f>'(F2)Shpenz. sipas funks. bruto'!P27</f>
        <v>0</v>
      </c>
      <c r="T27" s="520">
        <f>'KB 22'!M$16</f>
        <v>0</v>
      </c>
      <c r="U27" s="520">
        <f>'KB 22'!M$18</f>
        <v>0</v>
      </c>
      <c r="V27" s="518">
        <f>'KB 22'!M$20</f>
        <v>0</v>
      </c>
    </row>
    <row r="28" spans="1:22" ht="15" customHeight="1" thickBot="1" x14ac:dyDescent="0.25">
      <c r="A28" s="903" t="str">
        <f>'(G1) Translator'!A324</f>
        <v>TOTALI</v>
      </c>
      <c r="B28" s="904"/>
      <c r="C28" s="521">
        <f>SUM(C6:C27)</f>
        <v>21780</v>
      </c>
      <c r="D28" s="522">
        <f>SUM(D6:D27)</f>
        <v>1281</v>
      </c>
      <c r="E28" s="522">
        <f>SUM(E6:E27)</f>
        <v>4786</v>
      </c>
      <c r="F28" s="523">
        <f>SUM(F6:F27)</f>
        <v>15713</v>
      </c>
      <c r="G28" s="521">
        <f t="shared" ref="G28:U28" si="0">SUM(G6:G27)</f>
        <v>27094</v>
      </c>
      <c r="H28" s="522">
        <f t="shared" si="0"/>
        <v>2795</v>
      </c>
      <c r="I28" s="522">
        <f t="shared" si="0"/>
        <v>5500</v>
      </c>
      <c r="J28" s="524">
        <f t="shared" si="0"/>
        <v>18799</v>
      </c>
      <c r="K28" s="521">
        <f t="shared" si="0"/>
        <v>22934.4804</v>
      </c>
      <c r="L28" s="522">
        <f t="shared" si="0"/>
        <v>3605.11</v>
      </c>
      <c r="M28" s="522">
        <f t="shared" si="0"/>
        <v>0</v>
      </c>
      <c r="N28" s="523">
        <f t="shared" si="0"/>
        <v>19329.370400000003</v>
      </c>
      <c r="O28" s="521">
        <f t="shared" si="0"/>
        <v>23017.03024896</v>
      </c>
      <c r="P28" s="522">
        <f t="shared" si="0"/>
        <v>3804.99991</v>
      </c>
      <c r="Q28" s="522">
        <f t="shared" si="0"/>
        <v>0</v>
      </c>
      <c r="R28" s="523">
        <f t="shared" si="0"/>
        <v>19212.030338960001</v>
      </c>
      <c r="S28" s="521">
        <f t="shared" si="0"/>
        <v>24034.002386624896</v>
      </c>
      <c r="T28" s="522">
        <f t="shared" si="0"/>
        <v>3804.99991</v>
      </c>
      <c r="U28" s="522">
        <f t="shared" si="0"/>
        <v>0</v>
      </c>
      <c r="V28" s="525">
        <f>SUM(V6:V27)</f>
        <v>20229.002476624897</v>
      </c>
    </row>
  </sheetData>
  <sheetProtection password="C771" sheet="1" objects="1" scenarios="1" selectLockedCells="1"/>
  <mergeCells count="9">
    <mergeCell ref="C4:F4"/>
    <mergeCell ref="A28:B28"/>
    <mergeCell ref="A1:V1"/>
    <mergeCell ref="K3:N4"/>
    <mergeCell ref="O3:R4"/>
    <mergeCell ref="S3:V4"/>
    <mergeCell ref="G4:J4"/>
    <mergeCell ref="C3:F3"/>
    <mergeCell ref="G3:J3"/>
  </mergeCells>
  <pageMargins left="0.78740157480314965" right="0.70866141732283472" top="0.84729166666666667" bottom="0.78740157480314965" header="0.43307086614173229" footer="0.31496062992125984"/>
  <pageSetup paperSize="9" scale="68" fitToHeight="0" orientation="landscape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  <rowBreaks count="1" manualBreakCount="1">
    <brk id="105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7"/>
  <sheetViews>
    <sheetView showGridLines="0" zoomScaleNormal="100" workbookViewId="0">
      <selection activeCell="D2" sqref="D2:G2"/>
    </sheetView>
  </sheetViews>
  <sheetFormatPr baseColWidth="10" defaultColWidth="4.140625" defaultRowHeight="12.75" x14ac:dyDescent="0.2"/>
  <cols>
    <col min="1" max="1" width="4.140625" style="283"/>
    <col min="2" max="2" width="4.5703125" style="283" customWidth="1"/>
    <col min="3" max="3" width="24.28515625" style="283" customWidth="1"/>
    <col min="4" max="4" width="8.7109375" style="283" bestFit="1" customWidth="1"/>
    <col min="5" max="5" width="8.7109375" style="283" customWidth="1"/>
    <col min="6" max="8" width="7.85546875" style="283" hidden="1" customWidth="1"/>
    <col min="9" max="10" width="7.85546875" style="283" customWidth="1"/>
    <col min="11" max="13" width="7.85546875" style="283" hidden="1" customWidth="1"/>
    <col min="14" max="14" width="8.7109375" style="283" bestFit="1" customWidth="1"/>
    <col min="15" max="15" width="8.7109375" style="283" customWidth="1"/>
    <col min="16" max="16" width="8.7109375" style="283" hidden="1" customWidth="1"/>
    <col min="17" max="17" width="7.42578125" style="283" hidden="1" customWidth="1"/>
    <col min="18" max="18" width="8" style="283" hidden="1" customWidth="1"/>
    <col min="19" max="19" width="8.7109375" style="283" bestFit="1" customWidth="1" collapsed="1"/>
    <col min="20" max="20" width="8.7109375" style="283" customWidth="1"/>
    <col min="21" max="21" width="8.7109375" style="283" hidden="1" customWidth="1"/>
    <col min="22" max="22" width="7.42578125" style="283" hidden="1" customWidth="1"/>
    <col min="23" max="23" width="8" style="283" hidden="1" customWidth="1"/>
    <col min="24" max="24" width="8.7109375" style="283" bestFit="1" customWidth="1" collapsed="1"/>
    <col min="25" max="25" width="8.7109375" style="283" customWidth="1"/>
    <col min="26" max="26" width="8.7109375" style="283" hidden="1" customWidth="1"/>
    <col min="27" max="27" width="7.42578125" style="283" hidden="1" customWidth="1"/>
    <col min="28" max="28" width="8" style="283" hidden="1" customWidth="1"/>
    <col min="29" max="221" width="11.5703125" style="283" customWidth="1"/>
    <col min="222" max="222" width="3.85546875" style="283" customWidth="1"/>
    <col min="223" max="223" width="22" style="283" customWidth="1"/>
    <col min="224" max="226" width="4.140625" style="283" customWidth="1"/>
    <col min="227" max="227" width="5.85546875" style="283" customWidth="1"/>
    <col min="228" max="228" width="4.140625" style="283" customWidth="1"/>
    <col min="229" max="229" width="0.85546875" style="283" customWidth="1"/>
    <col min="230" max="230" width="5.85546875" style="283" customWidth="1"/>
    <col min="231" max="231" width="4.140625" style="283" customWidth="1"/>
    <col min="232" max="232" width="0.85546875" style="283" customWidth="1"/>
    <col min="233" max="233" width="5.85546875" style="283" customWidth="1"/>
    <col min="234" max="234" width="4.140625" style="283" customWidth="1"/>
    <col min="235" max="235" width="0.85546875" style="283" customWidth="1"/>
    <col min="236" max="236" width="5.85546875" style="283" customWidth="1"/>
    <col min="237" max="16384" width="4.140625" style="283"/>
  </cols>
  <sheetData>
    <row r="1" spans="1:29" ht="21" x14ac:dyDescent="0.35">
      <c r="A1" s="776" t="str">
        <f>'(G1) Translator'!A99</f>
        <v>(F5) GRAFIKU I SHPENZIMEVE SIPAS FUNKSIONIT - SHUMA NETO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  <c r="T1" s="777"/>
      <c r="U1" s="777"/>
      <c r="V1" s="777"/>
      <c r="W1" s="777"/>
      <c r="X1" s="777"/>
      <c r="Y1" s="777"/>
      <c r="Z1" s="777"/>
      <c r="AA1" s="777"/>
      <c r="AB1" s="777"/>
      <c r="AC1" s="778"/>
    </row>
    <row r="2" spans="1:29" s="273" customFormat="1" ht="12.75" customHeight="1" thickBot="1" x14ac:dyDescent="0.25">
      <c r="X2" s="274"/>
      <c r="Y2" s="274"/>
      <c r="Z2" s="274"/>
      <c r="AA2" s="274"/>
      <c r="AB2" s="274"/>
    </row>
    <row r="3" spans="1:29" ht="15" customHeight="1" x14ac:dyDescent="0.2">
      <c r="D3" s="913">
        <f>'(B1)Informacion i përgjithshëm '!B5</f>
        <v>2011</v>
      </c>
      <c r="E3" s="916"/>
      <c r="F3" s="914"/>
      <c r="G3" s="914"/>
      <c r="H3" s="915"/>
      <c r="I3" s="916">
        <f>'(B1)Informacion i përgjithshëm '!B6</f>
        <v>2012</v>
      </c>
      <c r="J3" s="916"/>
      <c r="K3" s="914"/>
      <c r="L3" s="914"/>
      <c r="M3" s="915"/>
      <c r="N3" s="905">
        <f>'(B1)Informacion i përgjithshëm '!B7</f>
        <v>2013</v>
      </c>
      <c r="O3" s="905"/>
      <c r="P3" s="906"/>
      <c r="Q3" s="906"/>
      <c r="R3" s="907"/>
      <c r="S3" s="910">
        <f>'(B1)Informacion i përgjithshëm '!B8</f>
        <v>2014</v>
      </c>
      <c r="T3" s="905"/>
      <c r="U3" s="906"/>
      <c r="V3" s="906"/>
      <c r="W3" s="907"/>
      <c r="X3" s="910">
        <f>'(B1)Informacion i përgjithshëm '!B9</f>
        <v>2015</v>
      </c>
      <c r="Y3" s="905"/>
      <c r="Z3" s="906"/>
      <c r="AA3" s="906"/>
      <c r="AB3" s="907"/>
    </row>
    <row r="4" spans="1:29" s="286" customFormat="1" ht="87.75" customHeight="1" thickBot="1" x14ac:dyDescent="0.3">
      <c r="B4" s="285"/>
      <c r="C4" s="285"/>
      <c r="D4" s="506" t="str">
        <f>N4</f>
        <v>PARASHIKIMI I SHPENZIMEVE</v>
      </c>
      <c r="E4" s="531" t="str">
        <f>'KB 1'!H63</f>
        <v>PARASHIKIMI I TE ARDHURAVE</v>
      </c>
      <c r="F4" s="507" t="str">
        <f>P4</f>
        <v xml:space="preserve">PARASHIKIMI I TË ARDHURAVE NGA TARIFAT </v>
      </c>
      <c r="G4" s="507" t="str">
        <f>Q4</f>
        <v xml:space="preserve">PARASHIKIMI I TË ARDHURAVE ME DESTINACION  </v>
      </c>
      <c r="H4" s="508" t="str">
        <f>R4</f>
        <v xml:space="preserve">SHUMA NETO E KËRKUAR </v>
      </c>
      <c r="I4" s="506" t="str">
        <f>N4</f>
        <v>PARASHIKIMI I SHPENZIMEVE</v>
      </c>
      <c r="J4" s="531" t="str">
        <f>E4</f>
        <v>PARASHIKIMI I TE ARDHURAVE</v>
      </c>
      <c r="K4" s="507" t="str">
        <f>P4</f>
        <v xml:space="preserve">PARASHIKIMI I TË ARDHURAVE NGA TARIFAT </v>
      </c>
      <c r="L4" s="507" t="str">
        <f>Q4</f>
        <v xml:space="preserve">PARASHIKIMI I TË ARDHURAVE ME DESTINACION  </v>
      </c>
      <c r="M4" s="509" t="str">
        <f>H4</f>
        <v xml:space="preserve">SHUMA NETO E KËRKUAR </v>
      </c>
      <c r="N4" s="501" t="str">
        <f>'KB 1'!A14</f>
        <v>PARASHIKIMI I SHPENZIMEVE</v>
      </c>
      <c r="O4" s="533" t="str">
        <f>J4</f>
        <v>PARASHIKIMI I TE ARDHURAVE</v>
      </c>
      <c r="P4" s="489" t="str">
        <f>'Z2'!A16</f>
        <v xml:space="preserve">PARASHIKIMI I TË ARDHURAVE NGA TARIFAT </v>
      </c>
      <c r="Q4" s="489" t="str">
        <f>'Z2'!A18</f>
        <v xml:space="preserve">PARASHIKIMI I TË ARDHURAVE ME DESTINACION  </v>
      </c>
      <c r="R4" s="502" t="str">
        <f>'KB 1'!A20</f>
        <v xml:space="preserve">SHUMA NETO E KËRKUAR </v>
      </c>
      <c r="S4" s="501" t="str">
        <f>N4</f>
        <v>PARASHIKIMI I SHPENZIMEVE</v>
      </c>
      <c r="T4" s="533" t="str">
        <f>O4</f>
        <v>PARASHIKIMI I TE ARDHURAVE</v>
      </c>
      <c r="U4" s="489" t="str">
        <f>P4</f>
        <v xml:space="preserve">PARASHIKIMI I TË ARDHURAVE NGA TARIFAT </v>
      </c>
      <c r="V4" s="489" t="str">
        <f>Q4</f>
        <v xml:space="preserve">PARASHIKIMI I TË ARDHURAVE ME DESTINACION  </v>
      </c>
      <c r="W4" s="502" t="str">
        <f>H4</f>
        <v xml:space="preserve">SHUMA NETO E KËRKUAR </v>
      </c>
      <c r="X4" s="501" t="str">
        <f>N4</f>
        <v>PARASHIKIMI I SHPENZIMEVE</v>
      </c>
      <c r="Y4" s="533" t="str">
        <f>T4</f>
        <v>PARASHIKIMI I TE ARDHURAVE</v>
      </c>
      <c r="Z4" s="489" t="str">
        <f>P4</f>
        <v xml:space="preserve">PARASHIKIMI I TË ARDHURAVE NGA TARIFAT </v>
      </c>
      <c r="AA4" s="489" t="str">
        <f>Q4</f>
        <v xml:space="preserve">PARASHIKIMI I TË ARDHURAVE ME DESTINACION  </v>
      </c>
      <c r="AB4" s="502" t="str">
        <f>H4</f>
        <v xml:space="preserve">SHUMA NETO E KËRKUAR </v>
      </c>
    </row>
    <row r="5" spans="1:29" ht="15" customHeight="1" x14ac:dyDescent="0.2">
      <c r="B5" s="510" t="s">
        <v>44</v>
      </c>
      <c r="C5" s="511" t="str">
        <f>'(B3) Struktura Organizative'!B6</f>
        <v>Administrata</v>
      </c>
      <c r="D5" s="503">
        <f>'(F2)Shpenz. sipas funks. bruto'!F6</f>
        <v>3964.6740000000009</v>
      </c>
      <c r="E5" s="532">
        <f>SUM(F5:G5)</f>
        <v>4907</v>
      </c>
      <c r="F5" s="499">
        <f>'KB 1'!I$16</f>
        <v>121</v>
      </c>
      <c r="G5" s="499">
        <f>'KB 1'!I$18</f>
        <v>4786</v>
      </c>
      <c r="H5" s="504">
        <f>'KB 1'!I$20</f>
        <v>10363</v>
      </c>
      <c r="I5" s="503">
        <f>'(F2)Shpenz. sipas funks. bruto'!G6</f>
        <v>971</v>
      </c>
      <c r="J5" s="532">
        <f>SUM(K5:L5)</f>
        <v>6795</v>
      </c>
      <c r="K5" s="499">
        <f>'KB 1'!J$16</f>
        <v>1295</v>
      </c>
      <c r="L5" s="499">
        <f>'KB 1'!J$18</f>
        <v>5500</v>
      </c>
      <c r="M5" s="505">
        <f>'KB 1'!J$20</f>
        <v>3965</v>
      </c>
      <c r="N5" s="503">
        <f>'(F2)Shpenz. sipas funks. bruto'!H6</f>
        <v>12310.674000000001</v>
      </c>
      <c r="O5" s="532">
        <f>SUM(P5:Q5)</f>
        <v>1004.3000000000001</v>
      </c>
      <c r="P5" s="500">
        <f>'KB 1'!K$16</f>
        <v>1004.3000000000001</v>
      </c>
      <c r="Q5" s="500">
        <f>'KB 1'!K$18</f>
        <v>0</v>
      </c>
      <c r="R5" s="504">
        <f>'KB 1'!K$20</f>
        <v>11306.374000000002</v>
      </c>
      <c r="S5" s="503">
        <f>'(F2)Shpenz. sipas funks. bruto'!L6</f>
        <v>13876.591732800001</v>
      </c>
      <c r="T5" s="532">
        <f>SUM(U5:V5)</f>
        <v>1004.3000000000001</v>
      </c>
      <c r="U5" s="500">
        <f>'KB 1'!L$16</f>
        <v>1004.3000000000001</v>
      </c>
      <c r="V5" s="500">
        <f>'KB 1'!L$18</f>
        <v>0</v>
      </c>
      <c r="W5" s="504">
        <f>'KB 1'!L$20</f>
        <v>12872.291732800002</v>
      </c>
      <c r="X5" s="503">
        <f>'(F2)Shpenz. sipas funks. bruto'!P6</f>
        <v>14530.17920341488</v>
      </c>
      <c r="Y5" s="532">
        <f>SUM(Z5:AA5)</f>
        <v>1004.3000000000001</v>
      </c>
      <c r="Z5" s="500">
        <f>'KB 1'!M$16</f>
        <v>1004.3000000000001</v>
      </c>
      <c r="AA5" s="500">
        <f>'KB 1'!M$18</f>
        <v>0</v>
      </c>
      <c r="AB5" s="504">
        <f>'KB 1'!M$20</f>
        <v>13525.879203414881</v>
      </c>
    </row>
    <row r="6" spans="1:29" ht="15" customHeight="1" x14ac:dyDescent="0.2">
      <c r="B6" s="512" t="s">
        <v>45</v>
      </c>
      <c r="C6" s="513" t="str">
        <f>'(B3) Struktura Organizative'!B7</f>
        <v>Pastrimi dhe gjelbrimi</v>
      </c>
      <c r="D6" s="503">
        <f>'(F2)Shpenz. sipas funks. bruto'!F7</f>
        <v>0</v>
      </c>
      <c r="E6" s="532">
        <f t="shared" ref="E6:E26" si="0">SUM(F6:G6)</f>
        <v>0</v>
      </c>
      <c r="F6" s="499">
        <f>'KB 2'!I$16</f>
        <v>0</v>
      </c>
      <c r="G6" s="499">
        <f>'KB 2'!I$18</f>
        <v>0</v>
      </c>
      <c r="H6" s="504">
        <f>'KB 2'!I$20</f>
        <v>0</v>
      </c>
      <c r="I6" s="503">
        <f>'(F2)Shpenz. sipas funks. bruto'!G7</f>
        <v>0</v>
      </c>
      <c r="J6" s="532">
        <f t="shared" ref="J6:J26" si="1">SUM(K6:L6)</f>
        <v>300</v>
      </c>
      <c r="K6" s="499">
        <f>'KB 2'!J$16</f>
        <v>300</v>
      </c>
      <c r="L6" s="499">
        <f>'KB 2'!J$18</f>
        <v>0</v>
      </c>
      <c r="M6" s="505">
        <f>'KB 2'!J$20</f>
        <v>-300</v>
      </c>
      <c r="N6" s="503">
        <f>'(F2)Shpenz. sipas funks. bruto'!H7</f>
        <v>0</v>
      </c>
      <c r="O6" s="532">
        <f t="shared" ref="O6:O26" si="2">SUM(P6:Q6)</f>
        <v>800</v>
      </c>
      <c r="P6" s="500">
        <f>'KB 2'!K$16</f>
        <v>800</v>
      </c>
      <c r="Q6" s="500">
        <f>'KB 2'!K$18</f>
        <v>0</v>
      </c>
      <c r="R6" s="504">
        <f>'KB 2'!K$20</f>
        <v>-800</v>
      </c>
      <c r="S6" s="503">
        <f>'(F2)Shpenz. sipas funks. bruto'!L7</f>
        <v>0</v>
      </c>
      <c r="T6" s="532">
        <f t="shared" ref="T6:T26" si="3">SUM(U6:V6)</f>
        <v>800</v>
      </c>
      <c r="U6" s="500">
        <f>'KB 2'!L$16</f>
        <v>800</v>
      </c>
      <c r="V6" s="500">
        <f>'KB 2'!L$18</f>
        <v>0</v>
      </c>
      <c r="W6" s="504">
        <f>'KB 2'!L$20</f>
        <v>-800</v>
      </c>
      <c r="X6" s="503">
        <f>'(F2)Shpenz. sipas funks. bruto'!P7</f>
        <v>0</v>
      </c>
      <c r="Y6" s="532">
        <f t="shared" ref="Y6:Y26" si="4">SUM(Z6:AA6)</f>
        <v>800</v>
      </c>
      <c r="Z6" s="500">
        <f>'KB 2'!M$16</f>
        <v>800</v>
      </c>
      <c r="AA6" s="500">
        <f>'KB 2'!M$18</f>
        <v>0</v>
      </c>
      <c r="AB6" s="504">
        <f>'KB 2'!M$20</f>
        <v>-800</v>
      </c>
    </row>
    <row r="7" spans="1:29" ht="15" customHeight="1" x14ac:dyDescent="0.2">
      <c r="B7" s="512" t="s">
        <v>46</v>
      </c>
      <c r="C7" s="513" t="str">
        <f>'(B3) Struktura Organizative'!B8</f>
        <v>Ujësjellës Kanalizime</v>
      </c>
      <c r="D7" s="503">
        <f>'(F2)Shpenz. sipas funks. bruto'!F8</f>
        <v>1800.2927999999997</v>
      </c>
      <c r="E7" s="532">
        <f t="shared" si="0"/>
        <v>1122</v>
      </c>
      <c r="F7" s="499">
        <f>'KB 3'!I$16</f>
        <v>1122</v>
      </c>
      <c r="G7" s="499">
        <f>'KB 3'!I$18</f>
        <v>0</v>
      </c>
      <c r="H7" s="504">
        <f>'KB 3'!I$20</f>
        <v>1609</v>
      </c>
      <c r="I7" s="503">
        <f>'(F2)Shpenz. sipas funks. bruto'!G8</f>
        <v>0</v>
      </c>
      <c r="J7" s="532">
        <f t="shared" si="1"/>
        <v>1200</v>
      </c>
      <c r="K7" s="499">
        <f>'KB 3'!J$16</f>
        <v>1200</v>
      </c>
      <c r="L7" s="499">
        <f>'KB 3'!J$18</f>
        <v>0</v>
      </c>
      <c r="M7" s="505">
        <f>'KB 3'!J$20</f>
        <v>3382</v>
      </c>
      <c r="N7" s="503">
        <f>'(F2)Shpenz. sipas funks. bruto'!H8</f>
        <v>4011.2927999999997</v>
      </c>
      <c r="O7" s="532">
        <f t="shared" si="2"/>
        <v>1800.81</v>
      </c>
      <c r="P7" s="500">
        <f>'KB 3'!K$16</f>
        <v>1800.81</v>
      </c>
      <c r="Q7" s="500">
        <f>'KB 3'!K$18</f>
        <v>0</v>
      </c>
      <c r="R7" s="504">
        <f>'KB 3'!K$20</f>
        <v>2210.4827999999998</v>
      </c>
      <c r="S7" s="503">
        <f>'(F2)Shpenz. sipas funks. bruto'!L8</f>
        <v>4280.8516761599994</v>
      </c>
      <c r="T7" s="532">
        <f t="shared" si="3"/>
        <v>2000.6999099999998</v>
      </c>
      <c r="U7" s="500">
        <f>'KB 3'!L$16</f>
        <v>2000.6999099999998</v>
      </c>
      <c r="V7" s="500">
        <f>'KB 3'!L$18</f>
        <v>0</v>
      </c>
      <c r="W7" s="504">
        <f>'KB 3'!L$20</f>
        <v>2280.1517661599996</v>
      </c>
      <c r="X7" s="503">
        <f>'(F2)Shpenz. sipas funks. bruto'!P8</f>
        <v>4452.5138283740152</v>
      </c>
      <c r="Y7" s="532">
        <f t="shared" si="4"/>
        <v>2000.6999099999998</v>
      </c>
      <c r="Z7" s="500">
        <f>'KB 3'!M$16</f>
        <v>2000.6999099999998</v>
      </c>
      <c r="AA7" s="500">
        <f>'KB 3'!M$18</f>
        <v>0</v>
      </c>
      <c r="AB7" s="504">
        <f>'KB 3'!M$20</f>
        <v>2451.8139183740154</v>
      </c>
    </row>
    <row r="8" spans="1:29" ht="15" customHeight="1" x14ac:dyDescent="0.2">
      <c r="B8" s="512" t="s">
        <v>47</v>
      </c>
      <c r="C8" s="513" t="str">
        <f>'(B3) Struktura Organizative'!B9</f>
        <v xml:space="preserve">Mirëmbajtja e rrugëve </v>
      </c>
      <c r="D8" s="503">
        <f>'(F2)Shpenz. sipas funks. bruto'!F9</f>
        <v>1031.0940000000001</v>
      </c>
      <c r="E8" s="532">
        <f t="shared" si="0"/>
        <v>0</v>
      </c>
      <c r="F8" s="499">
        <f>'KB 4'!I$16</f>
        <v>0</v>
      </c>
      <c r="G8" s="499">
        <f>'KB 4'!I$18</f>
        <v>0</v>
      </c>
      <c r="H8" s="504">
        <f>'KB 4'!I$20</f>
        <v>1007</v>
      </c>
      <c r="I8" s="503">
        <f>'(F2)Shpenz. sipas funks. bruto'!G9</f>
        <v>1941</v>
      </c>
      <c r="J8" s="532">
        <f t="shared" si="1"/>
        <v>0</v>
      </c>
      <c r="K8" s="499">
        <f>'KB 4'!J$16</f>
        <v>0</v>
      </c>
      <c r="L8" s="499">
        <f>'KB 4'!J$18</f>
        <v>0</v>
      </c>
      <c r="M8" s="505">
        <f>'KB 4'!J$20</f>
        <v>7937</v>
      </c>
      <c r="N8" s="503">
        <f>'(F2)Shpenz. sipas funks. bruto'!H9</f>
        <v>3466.0940000000001</v>
      </c>
      <c r="O8" s="532">
        <f t="shared" si="2"/>
        <v>0</v>
      </c>
      <c r="P8" s="500">
        <f>'KB 4'!K$16</f>
        <v>0</v>
      </c>
      <c r="Q8" s="500">
        <f>'KB 4'!K$18</f>
        <v>0</v>
      </c>
      <c r="R8" s="504">
        <f>'KB 4'!K$20</f>
        <v>3466.0940000000001</v>
      </c>
      <c r="S8" s="503">
        <f>'(F2)Shpenz. sipas funks. bruto'!L9</f>
        <v>1587.4710519999999</v>
      </c>
      <c r="T8" s="532">
        <f t="shared" si="3"/>
        <v>0</v>
      </c>
      <c r="U8" s="500">
        <f>'KB 4'!L$16</f>
        <v>0</v>
      </c>
      <c r="V8" s="500">
        <f>'KB 4'!L$18</f>
        <v>0</v>
      </c>
      <c r="W8" s="504">
        <f>'KB 4'!L$20</f>
        <v>1587.4710519999999</v>
      </c>
      <c r="X8" s="503">
        <f>'(F2)Shpenz. sipas funks. bruto'!P9</f>
        <v>1647.794951976</v>
      </c>
      <c r="Y8" s="532">
        <f t="shared" si="4"/>
        <v>0</v>
      </c>
      <c r="Z8" s="500">
        <f>'KB 4'!M$16</f>
        <v>0</v>
      </c>
      <c r="AA8" s="500">
        <f>'KB 4'!M$18</f>
        <v>0</v>
      </c>
      <c r="AB8" s="504">
        <f>'KB 4'!M$20</f>
        <v>1647.794951976</v>
      </c>
    </row>
    <row r="9" spans="1:29" ht="15" customHeight="1" x14ac:dyDescent="0.2">
      <c r="B9" s="512" t="s">
        <v>48</v>
      </c>
      <c r="C9" s="513" t="str">
        <f>'(B3) Struktura Organizative'!B10</f>
        <v>Transporti publik</v>
      </c>
      <c r="D9" s="503">
        <f>'(F2)Shpenz. sipas funks. bruto'!F10</f>
        <v>0</v>
      </c>
      <c r="E9" s="532">
        <f t="shared" si="0"/>
        <v>0</v>
      </c>
      <c r="F9" s="499">
        <f>'KB 5'!I$16</f>
        <v>0</v>
      </c>
      <c r="G9" s="499">
        <f>'KB 5'!I$18</f>
        <v>0</v>
      </c>
      <c r="H9" s="504">
        <f>'KB 5'!I$20</f>
        <v>0</v>
      </c>
      <c r="I9" s="503">
        <f>'(F2)Shpenz. sipas funks. bruto'!G10</f>
        <v>0</v>
      </c>
      <c r="J9" s="532">
        <f t="shared" si="1"/>
        <v>0</v>
      </c>
      <c r="K9" s="499">
        <f>'KB 5'!J$16</f>
        <v>0</v>
      </c>
      <c r="L9" s="499">
        <f>'KB 5'!J$18</f>
        <v>0</v>
      </c>
      <c r="M9" s="505">
        <f>'KB 5'!J$20</f>
        <v>0</v>
      </c>
      <c r="N9" s="503">
        <f>'(F2)Shpenz. sipas funks. bruto'!H10</f>
        <v>0</v>
      </c>
      <c r="O9" s="532">
        <f t="shared" si="2"/>
        <v>0</v>
      </c>
      <c r="P9" s="500">
        <f>'KB 5'!K$16</f>
        <v>0</v>
      </c>
      <c r="Q9" s="500">
        <f>'KB 5'!K$18</f>
        <v>0</v>
      </c>
      <c r="R9" s="504">
        <f>'KB 5'!K$20</f>
        <v>0</v>
      </c>
      <c r="S9" s="503">
        <f>'(F2)Shpenz. sipas funks. bruto'!L10</f>
        <v>0</v>
      </c>
      <c r="T9" s="532">
        <f t="shared" si="3"/>
        <v>0</v>
      </c>
      <c r="U9" s="500">
        <f>'KB 5'!L$16</f>
        <v>0</v>
      </c>
      <c r="V9" s="500">
        <f>'KB 5'!L$18</f>
        <v>0</v>
      </c>
      <c r="W9" s="504">
        <f>'KB 5'!L$20</f>
        <v>0</v>
      </c>
      <c r="X9" s="503">
        <f>'(F2)Shpenz. sipas funks. bruto'!P10</f>
        <v>0</v>
      </c>
      <c r="Y9" s="532">
        <f t="shared" si="4"/>
        <v>0</v>
      </c>
      <c r="Z9" s="500">
        <f>'KB 5'!M$16</f>
        <v>0</v>
      </c>
      <c r="AA9" s="500">
        <f>'KB 5'!M$18</f>
        <v>0</v>
      </c>
      <c r="AB9" s="504">
        <f>'KB 5'!M$20</f>
        <v>0</v>
      </c>
    </row>
    <row r="10" spans="1:29" ht="15" customHeight="1" x14ac:dyDescent="0.2">
      <c r="B10" s="512" t="s">
        <v>49</v>
      </c>
      <c r="C10" s="513" t="str">
        <f>'(B3) Struktura Organizative'!B11</f>
        <v>Zhvillimi i turizmit</v>
      </c>
      <c r="D10" s="503">
        <f>'(F2)Shpenz. sipas funks. bruto'!F11</f>
        <v>0</v>
      </c>
      <c r="E10" s="532">
        <f t="shared" si="0"/>
        <v>0</v>
      </c>
      <c r="F10" s="499">
        <f>'KB 6'!I$16</f>
        <v>0</v>
      </c>
      <c r="G10" s="499">
        <f>'KB 6'!I$18</f>
        <v>0</v>
      </c>
      <c r="H10" s="504">
        <f>'KB 6'!I$20</f>
        <v>0</v>
      </c>
      <c r="I10" s="503">
        <f>'(F2)Shpenz. sipas funks. bruto'!G11</f>
        <v>0</v>
      </c>
      <c r="J10" s="532">
        <f t="shared" si="1"/>
        <v>0</v>
      </c>
      <c r="K10" s="499">
        <f>'KB 6'!J$16</f>
        <v>0</v>
      </c>
      <c r="L10" s="499">
        <f>'KB 6'!J$18</f>
        <v>0</v>
      </c>
      <c r="M10" s="505">
        <f>'KB 6'!J$20</f>
        <v>0</v>
      </c>
      <c r="N10" s="503">
        <f>'(F2)Shpenz. sipas funks. bruto'!H11</f>
        <v>0</v>
      </c>
      <c r="O10" s="532">
        <f t="shared" si="2"/>
        <v>0</v>
      </c>
      <c r="P10" s="500">
        <f>'KB 6'!K$16</f>
        <v>0</v>
      </c>
      <c r="Q10" s="500">
        <f>'KB 6'!K$18</f>
        <v>0</v>
      </c>
      <c r="R10" s="504">
        <f>'KB 6'!K$20</f>
        <v>0</v>
      </c>
      <c r="S10" s="503">
        <f>'(F2)Shpenz. sipas funks. bruto'!L11</f>
        <v>0</v>
      </c>
      <c r="T10" s="532">
        <f t="shared" si="3"/>
        <v>0</v>
      </c>
      <c r="U10" s="500">
        <f>'KB 6'!L$16</f>
        <v>0</v>
      </c>
      <c r="V10" s="500">
        <f>'KB 6'!L$18</f>
        <v>0</v>
      </c>
      <c r="W10" s="504">
        <f>'KB 6'!L$20</f>
        <v>0</v>
      </c>
      <c r="X10" s="503">
        <f>'(F2)Shpenz. sipas funks. bruto'!P11</f>
        <v>0</v>
      </c>
      <c r="Y10" s="532">
        <f t="shared" si="4"/>
        <v>0</v>
      </c>
      <c r="Z10" s="500">
        <f>'KB 6'!M$16</f>
        <v>0</v>
      </c>
      <c r="AA10" s="500">
        <f>'KB 6'!M$18</f>
        <v>0</v>
      </c>
      <c r="AB10" s="504">
        <f>'KB 6'!M$20</f>
        <v>0</v>
      </c>
    </row>
    <row r="11" spans="1:29" ht="15" customHeight="1" x14ac:dyDescent="0.2">
      <c r="B11" s="512" t="s">
        <v>50</v>
      </c>
      <c r="C11" s="513" t="str">
        <f>'(B3) Struktura Organizative'!B12</f>
        <v xml:space="preserve">Planifikimi urban </v>
      </c>
      <c r="D11" s="503">
        <f>'(F2)Shpenz. sipas funks. bruto'!F12</f>
        <v>0</v>
      </c>
      <c r="E11" s="532">
        <f t="shared" si="0"/>
        <v>0</v>
      </c>
      <c r="F11" s="499">
        <f>'KB 7'!I$16</f>
        <v>0</v>
      </c>
      <c r="G11" s="499">
        <f>'KB 7'!I$18</f>
        <v>0</v>
      </c>
      <c r="H11" s="504">
        <f>'KB 7'!I$20</f>
        <v>0</v>
      </c>
      <c r="I11" s="503">
        <f>'(F2)Shpenz. sipas funks. bruto'!G12</f>
        <v>0</v>
      </c>
      <c r="J11" s="532">
        <f t="shared" si="1"/>
        <v>0</v>
      </c>
      <c r="K11" s="499">
        <f>'KB 7'!J$16</f>
        <v>0</v>
      </c>
      <c r="L11" s="499">
        <f>'KB 7'!J$18</f>
        <v>0</v>
      </c>
      <c r="M11" s="505">
        <f>'KB 7'!J$20</f>
        <v>0</v>
      </c>
      <c r="N11" s="503">
        <f>'(F2)Shpenz. sipas funks. bruto'!H12</f>
        <v>0</v>
      </c>
      <c r="O11" s="532">
        <f t="shared" si="2"/>
        <v>0</v>
      </c>
      <c r="P11" s="500">
        <f>'KB 7'!K$16</f>
        <v>0</v>
      </c>
      <c r="Q11" s="500">
        <f>'KB 7'!K$18</f>
        <v>0</v>
      </c>
      <c r="R11" s="504">
        <f>'KB 7'!K$20</f>
        <v>0</v>
      </c>
      <c r="S11" s="503">
        <f>'(F2)Shpenz. sipas funks. bruto'!L12</f>
        <v>0</v>
      </c>
      <c r="T11" s="532">
        <f t="shared" si="3"/>
        <v>0</v>
      </c>
      <c r="U11" s="500">
        <f>'KB 7'!L$16</f>
        <v>0</v>
      </c>
      <c r="V11" s="500">
        <f>'KB 7'!L$18</f>
        <v>0</v>
      </c>
      <c r="W11" s="504">
        <f>'KB 7'!L$20</f>
        <v>0</v>
      </c>
      <c r="X11" s="503">
        <f>'(F2)Shpenz. sipas funks. bruto'!P12</f>
        <v>0</v>
      </c>
      <c r="Y11" s="532">
        <f t="shared" si="4"/>
        <v>0</v>
      </c>
      <c r="Z11" s="500">
        <f>'KB 7'!M$16</f>
        <v>0</v>
      </c>
      <c r="AA11" s="500">
        <f>'KB 7'!M$18</f>
        <v>0</v>
      </c>
      <c r="AB11" s="504">
        <f>'KB 7'!M$20</f>
        <v>0</v>
      </c>
    </row>
    <row r="12" spans="1:29" ht="15" customHeight="1" x14ac:dyDescent="0.2">
      <c r="B12" s="512" t="s">
        <v>51</v>
      </c>
      <c r="C12" s="513" t="str">
        <f>'(B3) Struktura Organizative'!B13</f>
        <v>Ndriçimi publik</v>
      </c>
      <c r="D12" s="503">
        <f>'(F2)Shpenz. sipas funks. bruto'!F13</f>
        <v>0</v>
      </c>
      <c r="E12" s="532">
        <f t="shared" si="0"/>
        <v>38</v>
      </c>
      <c r="F12" s="499">
        <f>'KB 8'!I$16</f>
        <v>38</v>
      </c>
      <c r="G12" s="499">
        <f>'KB 8'!I$18</f>
        <v>0</v>
      </c>
      <c r="H12" s="504">
        <f>'KB 8'!I$20</f>
        <v>112</v>
      </c>
      <c r="I12" s="503">
        <f>'(F2)Shpenz. sipas funks. bruto'!G13</f>
        <v>0</v>
      </c>
      <c r="J12" s="532">
        <f t="shared" si="1"/>
        <v>0</v>
      </c>
      <c r="K12" s="499">
        <f>'KB 8'!J$16</f>
        <v>0</v>
      </c>
      <c r="L12" s="499">
        <f>'KB 8'!J$18</f>
        <v>0</v>
      </c>
      <c r="M12" s="505">
        <f>'KB 8'!J$20</f>
        <v>0</v>
      </c>
      <c r="N12" s="503">
        <f>'(F2)Shpenz. sipas funks. bruto'!H13</f>
        <v>0</v>
      </c>
      <c r="O12" s="532">
        <f t="shared" si="2"/>
        <v>0</v>
      </c>
      <c r="P12" s="500">
        <f>'KB 8'!K$16</f>
        <v>0</v>
      </c>
      <c r="Q12" s="500">
        <f>'KB 8'!K$18</f>
        <v>0</v>
      </c>
      <c r="R12" s="504">
        <f>'KB 8'!K$20</f>
        <v>0</v>
      </c>
      <c r="S12" s="503">
        <f>'(F2)Shpenz. sipas funks. bruto'!L13</f>
        <v>0</v>
      </c>
      <c r="T12" s="532">
        <f t="shared" si="3"/>
        <v>0</v>
      </c>
      <c r="U12" s="500">
        <f>'KB 8'!L$16</f>
        <v>0</v>
      </c>
      <c r="V12" s="500">
        <f>'KB 8'!L$18</f>
        <v>0</v>
      </c>
      <c r="W12" s="504">
        <f>'KB 8'!L$20</f>
        <v>0</v>
      </c>
      <c r="X12" s="503">
        <f>'(F2)Shpenz. sipas funks. bruto'!P13</f>
        <v>0</v>
      </c>
      <c r="Y12" s="532">
        <f t="shared" si="4"/>
        <v>0</v>
      </c>
      <c r="Z12" s="500">
        <f>'KB 8'!M$16</f>
        <v>0</v>
      </c>
      <c r="AA12" s="500">
        <f>'KB 8'!M$18</f>
        <v>0</v>
      </c>
      <c r="AB12" s="504">
        <f>'KB 8'!M$20</f>
        <v>0</v>
      </c>
    </row>
    <row r="13" spans="1:29" ht="15" customHeight="1" x14ac:dyDescent="0.2">
      <c r="B13" s="512" t="s">
        <v>52</v>
      </c>
      <c r="C13" s="513" t="str">
        <f>'(B3) Struktura Organizative'!B14</f>
        <v>Zhvillimi ekonomik</v>
      </c>
      <c r="D13" s="503">
        <f>'(F2)Shpenz. sipas funks. bruto'!F14</f>
        <v>0</v>
      </c>
      <c r="E13" s="532">
        <f t="shared" si="0"/>
        <v>0</v>
      </c>
      <c r="F13" s="499">
        <f>'KB 9'!I$16</f>
        <v>0</v>
      </c>
      <c r="G13" s="499">
        <f>'KB 9'!I$18</f>
        <v>0</v>
      </c>
      <c r="H13" s="504">
        <f>'KB 9'!I$20</f>
        <v>0</v>
      </c>
      <c r="I13" s="503">
        <f>'(F2)Shpenz. sipas funks. bruto'!G14</f>
        <v>0</v>
      </c>
      <c r="J13" s="532">
        <f t="shared" si="1"/>
        <v>0</v>
      </c>
      <c r="K13" s="499">
        <f>'KB 9'!J$16</f>
        <v>0</v>
      </c>
      <c r="L13" s="499">
        <f>'KB 9'!J$18</f>
        <v>0</v>
      </c>
      <c r="M13" s="505">
        <f>'KB 9'!J$20</f>
        <v>0</v>
      </c>
      <c r="N13" s="503">
        <f>'(F2)Shpenz. sipas funks. bruto'!H14</f>
        <v>0</v>
      </c>
      <c r="O13" s="532">
        <f t="shared" si="2"/>
        <v>0</v>
      </c>
      <c r="P13" s="500">
        <f>'KB 9'!K$16</f>
        <v>0</v>
      </c>
      <c r="Q13" s="500">
        <f>'KB 9'!K$18</f>
        <v>0</v>
      </c>
      <c r="R13" s="504">
        <f>'KB 9'!K$20</f>
        <v>0</v>
      </c>
      <c r="S13" s="503">
        <f>'(F2)Shpenz. sipas funks. bruto'!L14</f>
        <v>0</v>
      </c>
      <c r="T13" s="532">
        <f t="shared" si="3"/>
        <v>0</v>
      </c>
      <c r="U13" s="500">
        <f>'KB 9'!L$16</f>
        <v>0</v>
      </c>
      <c r="V13" s="500">
        <f>'KB 9'!L$18</f>
        <v>0</v>
      </c>
      <c r="W13" s="504">
        <f>'KB 9'!L$20</f>
        <v>0</v>
      </c>
      <c r="X13" s="503">
        <f>'(F2)Shpenz. sipas funks. bruto'!P14</f>
        <v>0</v>
      </c>
      <c r="Y13" s="532">
        <f t="shared" si="4"/>
        <v>0</v>
      </c>
      <c r="Z13" s="500">
        <f>'KB 9'!M$16</f>
        <v>0</v>
      </c>
      <c r="AA13" s="500">
        <f>'KB 9'!M$18</f>
        <v>0</v>
      </c>
      <c r="AB13" s="504">
        <f>'KB 9'!M$20</f>
        <v>0</v>
      </c>
    </row>
    <row r="14" spans="1:29" ht="15" customHeight="1" x14ac:dyDescent="0.2">
      <c r="B14" s="512" t="s">
        <v>53</v>
      </c>
      <c r="C14" s="513" t="str">
        <f>'(B3) Struktura Organizative'!B15</f>
        <v>Shërbimi pyjor</v>
      </c>
      <c r="D14" s="503">
        <f>'(F2)Shpenz. sipas funks. bruto'!F15</f>
        <v>-0.25999999999999091</v>
      </c>
      <c r="E14" s="532">
        <f t="shared" si="0"/>
        <v>0</v>
      </c>
      <c r="F14" s="499">
        <f>'KB 10'!I$16</f>
        <v>0</v>
      </c>
      <c r="G14" s="499">
        <f>'KB 10'!I$18</f>
        <v>0</v>
      </c>
      <c r="H14" s="504">
        <f>'KB 10'!I$20</f>
        <v>780</v>
      </c>
      <c r="I14" s="503">
        <f>'(F2)Shpenz. sipas funks. bruto'!G15</f>
        <v>0</v>
      </c>
      <c r="J14" s="532">
        <f t="shared" si="1"/>
        <v>0</v>
      </c>
      <c r="K14" s="499">
        <f>'KB 10'!J$16</f>
        <v>0</v>
      </c>
      <c r="L14" s="499">
        <f>'KB 10'!J$18</f>
        <v>0</v>
      </c>
      <c r="M14" s="505">
        <f>'KB 10'!J$20</f>
        <v>436</v>
      </c>
      <c r="N14" s="503">
        <f>'(F2)Shpenz. sipas funks. bruto'!H15</f>
        <v>493.74</v>
      </c>
      <c r="O14" s="532">
        <f t="shared" si="2"/>
        <v>0</v>
      </c>
      <c r="P14" s="500">
        <f>'KB 10'!K$16</f>
        <v>0</v>
      </c>
      <c r="Q14" s="500">
        <f>'KB 10'!K$18</f>
        <v>0</v>
      </c>
      <c r="R14" s="504">
        <f>'KB 10'!K$20</f>
        <v>493.74</v>
      </c>
      <c r="S14" s="503">
        <f>'(F2)Shpenz. sipas funks. bruto'!L15</f>
        <v>513.98334</v>
      </c>
      <c r="T14" s="532">
        <f t="shared" si="3"/>
        <v>0</v>
      </c>
      <c r="U14" s="500">
        <f>'KB 10'!L$16</f>
        <v>0</v>
      </c>
      <c r="V14" s="500">
        <f>'KB 10'!L$18</f>
        <v>0</v>
      </c>
      <c r="W14" s="504">
        <f>'KB 10'!L$20</f>
        <v>513.98334</v>
      </c>
      <c r="X14" s="503">
        <f>'(F2)Shpenz. sipas funks. bruto'!P15</f>
        <v>535.05665693999993</v>
      </c>
      <c r="Y14" s="532">
        <f t="shared" si="4"/>
        <v>0</v>
      </c>
      <c r="Z14" s="500">
        <f>'KB 10'!M$16</f>
        <v>0</v>
      </c>
      <c r="AA14" s="500">
        <f>'KB 10'!M$18</f>
        <v>0</v>
      </c>
      <c r="AB14" s="504">
        <f>'KB 10'!M$20</f>
        <v>535.05665693999993</v>
      </c>
    </row>
    <row r="15" spans="1:29" ht="15" customHeight="1" x14ac:dyDescent="0.2">
      <c r="B15" s="512" t="s">
        <v>54</v>
      </c>
      <c r="C15" s="513" t="str">
        <f>'(B3) Struktura Organizative'!B16</f>
        <v>Ambjenti</v>
      </c>
      <c r="D15" s="503">
        <f>'(F2)Shpenz. sipas funks. bruto'!F16</f>
        <v>0.34359999999992397</v>
      </c>
      <c r="E15" s="532">
        <f t="shared" si="0"/>
        <v>0</v>
      </c>
      <c r="F15" s="499">
        <f>'KB 11'!I$16</f>
        <v>0</v>
      </c>
      <c r="G15" s="499">
        <f>'KB 11'!I$18</f>
        <v>0</v>
      </c>
      <c r="H15" s="504">
        <f>'KB 11'!I$20</f>
        <v>412</v>
      </c>
      <c r="I15" s="503">
        <f>'(F2)Shpenz. sipas funks. bruto'!G16</f>
        <v>0</v>
      </c>
      <c r="J15" s="532">
        <f t="shared" si="1"/>
        <v>0</v>
      </c>
      <c r="K15" s="499">
        <f>'KB 11'!J$16</f>
        <v>0</v>
      </c>
      <c r="L15" s="499">
        <f>'KB 11'!J$18</f>
        <v>0</v>
      </c>
      <c r="M15" s="505">
        <f>'KB 11'!J$20</f>
        <v>850</v>
      </c>
      <c r="N15" s="503">
        <f>'(F2)Shpenz. sipas funks. bruto'!H16</f>
        <v>900.34359999999992</v>
      </c>
      <c r="O15" s="532">
        <f t="shared" si="2"/>
        <v>0</v>
      </c>
      <c r="P15" s="500">
        <f>'KB 11'!K$16</f>
        <v>0</v>
      </c>
      <c r="Q15" s="500">
        <f>'KB 11'!K$18</f>
        <v>0</v>
      </c>
      <c r="R15" s="504">
        <f>'KB 11'!K$20</f>
        <v>900.34359999999992</v>
      </c>
      <c r="S15" s="503">
        <f>'(F2)Shpenz. sipas funks. bruto'!L16</f>
        <v>936.3573439999999</v>
      </c>
      <c r="T15" s="532">
        <f t="shared" si="3"/>
        <v>0</v>
      </c>
      <c r="U15" s="500">
        <f>'KB 11'!L$16</f>
        <v>0</v>
      </c>
      <c r="V15" s="500">
        <f>'KB 11'!L$18</f>
        <v>0</v>
      </c>
      <c r="W15" s="504">
        <f>'KB 11'!L$20</f>
        <v>936.3573439999999</v>
      </c>
      <c r="X15" s="503">
        <f>'(F2)Shpenz. sipas funks. bruto'!P16</f>
        <v>973.81163775999994</v>
      </c>
      <c r="Y15" s="532">
        <f t="shared" si="4"/>
        <v>0</v>
      </c>
      <c r="Z15" s="500">
        <f>'KB 11'!M$16</f>
        <v>0</v>
      </c>
      <c r="AA15" s="500">
        <f>'KB 11'!M$18</f>
        <v>0</v>
      </c>
      <c r="AB15" s="504">
        <f>'KB 11'!M$20</f>
        <v>973.81163775999994</v>
      </c>
    </row>
    <row r="16" spans="1:29" ht="15" customHeight="1" x14ac:dyDescent="0.2">
      <c r="B16" s="512" t="s">
        <v>55</v>
      </c>
      <c r="C16" s="513" t="str">
        <f>'(B3) Struktura Organizative'!B17</f>
        <v>Sporti</v>
      </c>
      <c r="D16" s="503">
        <f>'(F2)Shpenz. sipas funks. bruto'!F17</f>
        <v>0</v>
      </c>
      <c r="E16" s="532">
        <f t="shared" si="0"/>
        <v>0</v>
      </c>
      <c r="F16" s="499">
        <f>'KB 12'!I$16</f>
        <v>0</v>
      </c>
      <c r="G16" s="499">
        <f>'KB 12'!I$18</f>
        <v>0</v>
      </c>
      <c r="H16" s="504">
        <f>'KB 12'!I$20</f>
        <v>0</v>
      </c>
      <c r="I16" s="503">
        <f>'(F2)Shpenz. sipas funks. bruto'!G17</f>
        <v>0</v>
      </c>
      <c r="J16" s="532">
        <f t="shared" si="1"/>
        <v>0</v>
      </c>
      <c r="K16" s="499">
        <f>'KB 12'!J$16</f>
        <v>0</v>
      </c>
      <c r="L16" s="499">
        <f>'KB 12'!J$18</f>
        <v>0</v>
      </c>
      <c r="M16" s="505">
        <f>'KB 12'!J$20</f>
        <v>0</v>
      </c>
      <c r="N16" s="503">
        <f>'(F2)Shpenz. sipas funks. bruto'!H17</f>
        <v>0</v>
      </c>
      <c r="O16" s="532">
        <f t="shared" si="2"/>
        <v>0</v>
      </c>
      <c r="P16" s="500">
        <f>'KB 12'!K$16</f>
        <v>0</v>
      </c>
      <c r="Q16" s="500">
        <f>'KB 12'!K$18</f>
        <v>0</v>
      </c>
      <c r="R16" s="504">
        <f>'KB 12'!K$20</f>
        <v>0</v>
      </c>
      <c r="S16" s="503">
        <f>'(F2)Shpenz. sipas funks. bruto'!L17</f>
        <v>0</v>
      </c>
      <c r="T16" s="532">
        <f t="shared" si="3"/>
        <v>0</v>
      </c>
      <c r="U16" s="500">
        <f>'KB 12'!L$16</f>
        <v>0</v>
      </c>
      <c r="V16" s="500">
        <f>'KB 12'!L$18</f>
        <v>0</v>
      </c>
      <c r="W16" s="504">
        <f>'KB 12'!L$20</f>
        <v>0</v>
      </c>
      <c r="X16" s="503">
        <f>'(F2)Shpenz. sipas funks. bruto'!P17</f>
        <v>0</v>
      </c>
      <c r="Y16" s="532">
        <f t="shared" si="4"/>
        <v>0</v>
      </c>
      <c r="Z16" s="500">
        <f>'KB 12'!M$16</f>
        <v>0</v>
      </c>
      <c r="AA16" s="500">
        <f>'KB 12'!M$18</f>
        <v>0</v>
      </c>
      <c r="AB16" s="504">
        <f>'KB 12'!M$20</f>
        <v>0</v>
      </c>
    </row>
    <row r="17" spans="2:28" ht="15" customHeight="1" x14ac:dyDescent="0.2">
      <c r="B17" s="512" t="s">
        <v>56</v>
      </c>
      <c r="C17" s="513" t="str">
        <f>'(B3) Struktura Organizative'!B18</f>
        <v>Programe kulturore</v>
      </c>
      <c r="D17" s="503">
        <f>'(F2)Shpenz. sipas funks. bruto'!F18</f>
        <v>0</v>
      </c>
      <c r="E17" s="532">
        <f t="shared" si="0"/>
        <v>0</v>
      </c>
      <c r="F17" s="499">
        <f>'KB 13'!I$16</f>
        <v>0</v>
      </c>
      <c r="G17" s="499">
        <f>'KB 13'!I$18</f>
        <v>0</v>
      </c>
      <c r="H17" s="504">
        <f>'KB 13'!I$20</f>
        <v>412</v>
      </c>
      <c r="I17" s="503">
        <f>'(F2)Shpenz. sipas funks. bruto'!G18</f>
        <v>0</v>
      </c>
      <c r="J17" s="532">
        <f t="shared" si="1"/>
        <v>0</v>
      </c>
      <c r="K17" s="499">
        <f>'KB 13'!J$16</f>
        <v>0</v>
      </c>
      <c r="L17" s="499">
        <f>'KB 13'!J$18</f>
        <v>0</v>
      </c>
      <c r="M17" s="505">
        <f>'KB 13'!J$20</f>
        <v>850</v>
      </c>
      <c r="N17" s="503">
        <f>'(F2)Shpenz. sipas funks. bruto'!H18</f>
        <v>0</v>
      </c>
      <c r="O17" s="532">
        <f t="shared" si="2"/>
        <v>0</v>
      </c>
      <c r="P17" s="500">
        <f>'KB 13'!K$16</f>
        <v>0</v>
      </c>
      <c r="Q17" s="500">
        <f>'KB 13'!K$18</f>
        <v>0</v>
      </c>
      <c r="R17" s="504">
        <f>'KB 13'!K$20</f>
        <v>0</v>
      </c>
      <c r="S17" s="503">
        <f>'(F2)Shpenz. sipas funks. bruto'!L18</f>
        <v>0</v>
      </c>
      <c r="T17" s="532">
        <f t="shared" si="3"/>
        <v>0</v>
      </c>
      <c r="U17" s="500">
        <f>'KB 13'!L$16</f>
        <v>0</v>
      </c>
      <c r="V17" s="500">
        <f>'KB 13'!L$18</f>
        <v>0</v>
      </c>
      <c r="W17" s="504">
        <f>'KB 13'!L$20</f>
        <v>0</v>
      </c>
      <c r="X17" s="503">
        <f>'(F2)Shpenz. sipas funks. bruto'!P18</f>
        <v>0</v>
      </c>
      <c r="Y17" s="532">
        <f t="shared" si="4"/>
        <v>0</v>
      </c>
      <c r="Z17" s="500">
        <f>'KB 13'!M$16</f>
        <v>0</v>
      </c>
      <c r="AA17" s="500">
        <f>'KB 13'!M$18</f>
        <v>0</v>
      </c>
      <c r="AB17" s="504">
        <f>'KB 13'!M$20</f>
        <v>0</v>
      </c>
    </row>
    <row r="18" spans="2:28" ht="15" customHeight="1" x14ac:dyDescent="0.2">
      <c r="B18" s="512" t="s">
        <v>57</v>
      </c>
      <c r="C18" s="513" t="str">
        <f>'(B3) Struktura Organizative'!B19</f>
        <v>Kujdesi social</v>
      </c>
      <c r="D18" s="503">
        <f>'(F2)Shpenz. sipas funks. bruto'!F19</f>
        <v>0.33600000000012642</v>
      </c>
      <c r="E18" s="532">
        <f t="shared" si="0"/>
        <v>0</v>
      </c>
      <c r="F18" s="499">
        <f>'KB 14'!I$16</f>
        <v>0</v>
      </c>
      <c r="G18" s="499">
        <f>'KB 14'!I$18</f>
        <v>0</v>
      </c>
      <c r="H18" s="504">
        <f>'KB 14'!I$20</f>
        <v>568</v>
      </c>
      <c r="I18" s="503">
        <f>'(F2)Shpenz. sipas funks. bruto'!G19</f>
        <v>0</v>
      </c>
      <c r="J18" s="532">
        <f t="shared" si="1"/>
        <v>0</v>
      </c>
      <c r="K18" s="499">
        <f>'KB 14'!J$16</f>
        <v>0</v>
      </c>
      <c r="L18" s="499">
        <f>'KB 14'!J$18</f>
        <v>0</v>
      </c>
      <c r="M18" s="505">
        <f>'KB 14'!J$20</f>
        <v>604</v>
      </c>
      <c r="N18" s="503">
        <f>'(F2)Shpenz. sipas funks. bruto'!H19</f>
        <v>654.33600000000013</v>
      </c>
      <c r="O18" s="532">
        <f t="shared" si="2"/>
        <v>0</v>
      </c>
      <c r="P18" s="500">
        <f>'KB 14'!K$16</f>
        <v>0</v>
      </c>
      <c r="Q18" s="500">
        <f>'KB 14'!K$18</f>
        <v>0</v>
      </c>
      <c r="R18" s="504">
        <f>'KB 14'!K$20</f>
        <v>654.33600000000013</v>
      </c>
      <c r="S18" s="503">
        <f>'(F2)Shpenz. sipas funks. bruto'!L19</f>
        <v>679.8551040000001</v>
      </c>
      <c r="T18" s="532">
        <f t="shared" si="3"/>
        <v>0</v>
      </c>
      <c r="U18" s="500">
        <f>'KB 14'!L$16</f>
        <v>0</v>
      </c>
      <c r="V18" s="500">
        <f>'KB 14'!L$18</f>
        <v>0</v>
      </c>
      <c r="W18" s="504">
        <f>'KB 14'!L$20</f>
        <v>679.8551040000001</v>
      </c>
      <c r="X18" s="503">
        <f>'(F2)Shpenz. sipas funks. bruto'!P19</f>
        <v>707.04930816000012</v>
      </c>
      <c r="Y18" s="532">
        <f t="shared" si="4"/>
        <v>0</v>
      </c>
      <c r="Z18" s="500">
        <f>'KB 14'!M$16</f>
        <v>0</v>
      </c>
      <c r="AA18" s="500">
        <f>'KB 14'!M$18</f>
        <v>0</v>
      </c>
      <c r="AB18" s="504">
        <f>'KB 14'!M$20</f>
        <v>707.04930816000012</v>
      </c>
    </row>
    <row r="19" spans="2:28" ht="15" customHeight="1" x14ac:dyDescent="0.2">
      <c r="B19" s="512" t="s">
        <v>58</v>
      </c>
      <c r="C19" s="513" t="str">
        <f>'(B3) Struktura Organizative'!B20</f>
        <v>Arsimi</v>
      </c>
      <c r="D19" s="503">
        <f>'(F2)Shpenz. sipas funks. bruto'!F20</f>
        <v>500</v>
      </c>
      <c r="E19" s="532">
        <f t="shared" si="0"/>
        <v>0</v>
      </c>
      <c r="F19" s="499">
        <f>'KB 15'!I$16</f>
        <v>0</v>
      </c>
      <c r="G19" s="499">
        <f>'KB 15'!I$18</f>
        <v>0</v>
      </c>
      <c r="H19" s="504">
        <f>'KB 15'!I$20</f>
        <v>450</v>
      </c>
      <c r="I19" s="503">
        <f>'(F2)Shpenz. sipas funks. bruto'!G20</f>
        <v>0</v>
      </c>
      <c r="J19" s="532">
        <f t="shared" si="1"/>
        <v>0</v>
      </c>
      <c r="K19" s="499">
        <f>'KB 15'!J$16</f>
        <v>0</v>
      </c>
      <c r="L19" s="499">
        <f>'KB 15'!J$18</f>
        <v>0</v>
      </c>
      <c r="M19" s="505">
        <f>'KB 15'!J$20</f>
        <v>1075</v>
      </c>
      <c r="N19" s="503">
        <f>'(F2)Shpenz. sipas funks. bruto'!H20</f>
        <v>1098</v>
      </c>
      <c r="O19" s="532">
        <f t="shared" si="2"/>
        <v>0</v>
      </c>
      <c r="P19" s="500">
        <f>'KB 15'!K$16</f>
        <v>0</v>
      </c>
      <c r="Q19" s="500">
        <f>'KB 15'!K$18</f>
        <v>0</v>
      </c>
      <c r="R19" s="504">
        <f>'KB 15'!K$20</f>
        <v>1098</v>
      </c>
      <c r="S19" s="503">
        <f>'(F2)Shpenz. sipas funks. bruto'!L20</f>
        <v>1141.92</v>
      </c>
      <c r="T19" s="532">
        <f t="shared" si="3"/>
        <v>0</v>
      </c>
      <c r="U19" s="500">
        <f>'KB 15'!L$16</f>
        <v>0</v>
      </c>
      <c r="V19" s="500">
        <f>'KB 15'!L$18</f>
        <v>0</v>
      </c>
      <c r="W19" s="504">
        <f>'KB 15'!L$20</f>
        <v>1141.92</v>
      </c>
      <c r="X19" s="503">
        <f>'(F2)Shpenz. sipas funks. bruto'!P20</f>
        <v>1187.5968</v>
      </c>
      <c r="Y19" s="532">
        <f t="shared" si="4"/>
        <v>0</v>
      </c>
      <c r="Z19" s="500">
        <f>'KB 15'!M$16</f>
        <v>0</v>
      </c>
      <c r="AA19" s="500">
        <f>'KB 15'!M$18</f>
        <v>0</v>
      </c>
      <c r="AB19" s="504">
        <f>'KB 15'!M$20</f>
        <v>1187.5968</v>
      </c>
    </row>
    <row r="20" spans="2:28" ht="15" customHeight="1" x14ac:dyDescent="0.2">
      <c r="B20" s="512" t="s">
        <v>59</v>
      </c>
      <c r="C20" s="513" t="str">
        <f>'(B3) Struktura Organizative'!B21</f>
        <v>Shëndetsia</v>
      </c>
      <c r="D20" s="503">
        <f>'(F2)Shpenz. sipas funks. bruto'!F21</f>
        <v>0</v>
      </c>
      <c r="E20" s="532">
        <f t="shared" si="0"/>
        <v>0</v>
      </c>
      <c r="F20" s="499">
        <f>'KB 16'!I$16</f>
        <v>0</v>
      </c>
      <c r="G20" s="499">
        <f>'KB 16'!I$18</f>
        <v>0</v>
      </c>
      <c r="H20" s="504">
        <f>'KB 16'!I$20</f>
        <v>0</v>
      </c>
      <c r="I20" s="503">
        <f>'(F2)Shpenz. sipas funks. bruto'!G21</f>
        <v>0</v>
      </c>
      <c r="J20" s="532">
        <f t="shared" si="1"/>
        <v>0</v>
      </c>
      <c r="K20" s="499">
        <f>'KB 16'!J$16</f>
        <v>0</v>
      </c>
      <c r="L20" s="499">
        <f>'KB 16'!J$18</f>
        <v>0</v>
      </c>
      <c r="M20" s="505">
        <f>'KB 16'!J$20</f>
        <v>0</v>
      </c>
      <c r="N20" s="503">
        <f>'(F2)Shpenz. sipas funks. bruto'!H21</f>
        <v>0</v>
      </c>
      <c r="O20" s="532">
        <f t="shared" si="2"/>
        <v>0</v>
      </c>
      <c r="P20" s="500">
        <f>'KB 16'!K$16</f>
        <v>0</v>
      </c>
      <c r="Q20" s="500">
        <f>'KB 16'!K$18</f>
        <v>0</v>
      </c>
      <c r="R20" s="504">
        <f>'KB 16'!K$20</f>
        <v>0</v>
      </c>
      <c r="S20" s="503">
        <f>'(F2)Shpenz. sipas funks. bruto'!L21</f>
        <v>0</v>
      </c>
      <c r="T20" s="532">
        <f t="shared" si="3"/>
        <v>0</v>
      </c>
      <c r="U20" s="500">
        <f>'KB 16'!L$16</f>
        <v>0</v>
      </c>
      <c r="V20" s="500">
        <f>'KB 16'!L$18</f>
        <v>0</v>
      </c>
      <c r="W20" s="504">
        <f>'KB 16'!L$20</f>
        <v>0</v>
      </c>
      <c r="X20" s="503">
        <f>'(F2)Shpenz. sipas funks. bruto'!P21</f>
        <v>0</v>
      </c>
      <c r="Y20" s="532">
        <f t="shared" si="4"/>
        <v>0</v>
      </c>
      <c r="Z20" s="500">
        <f>'KB 16'!M$16</f>
        <v>0</v>
      </c>
      <c r="AA20" s="500">
        <f>'KB 16'!M$18</f>
        <v>0</v>
      </c>
      <c r="AB20" s="504">
        <f>'KB 16'!M$20</f>
        <v>0</v>
      </c>
    </row>
    <row r="21" spans="2:28" ht="15" customHeight="1" x14ac:dyDescent="0.2">
      <c r="B21" s="512" t="s">
        <v>60</v>
      </c>
      <c r="C21" s="513" t="str">
        <f>'(B3) Struktura Organizative'!B22</f>
        <v>Emergjencat civile</v>
      </c>
      <c r="D21" s="503">
        <f>'(F2)Shpenz. sipas funks. bruto'!F22</f>
        <v>0</v>
      </c>
      <c r="E21" s="532">
        <f t="shared" si="0"/>
        <v>0</v>
      </c>
      <c r="F21" s="499">
        <f>'KB 17'!I$16</f>
        <v>0</v>
      </c>
      <c r="G21" s="499">
        <f>'KB 17'!I$18</f>
        <v>0</v>
      </c>
      <c r="H21" s="504">
        <f>'KB 17'!I$20</f>
        <v>0</v>
      </c>
      <c r="I21" s="503">
        <f>'(F2)Shpenz. sipas funks. bruto'!G22</f>
        <v>0</v>
      </c>
      <c r="J21" s="532">
        <f t="shared" si="1"/>
        <v>0</v>
      </c>
      <c r="K21" s="499">
        <f>'KB 17'!J$16</f>
        <v>0</v>
      </c>
      <c r="L21" s="499">
        <f>'KB 17'!J$18</f>
        <v>0</v>
      </c>
      <c r="M21" s="505">
        <f>'KB 17'!J$20</f>
        <v>0</v>
      </c>
      <c r="N21" s="503">
        <f>'(F2)Shpenz. sipas funks. bruto'!H22</f>
        <v>0</v>
      </c>
      <c r="O21" s="532">
        <f t="shared" si="2"/>
        <v>0</v>
      </c>
      <c r="P21" s="500">
        <f>'KB 17'!K$16</f>
        <v>0</v>
      </c>
      <c r="Q21" s="500">
        <f>'KB 17'!K$18</f>
        <v>0</v>
      </c>
      <c r="R21" s="504">
        <f>'KB 17'!K$20</f>
        <v>0</v>
      </c>
      <c r="S21" s="503">
        <f>'(F2)Shpenz. sipas funks. bruto'!L22</f>
        <v>0</v>
      </c>
      <c r="T21" s="532">
        <f t="shared" si="3"/>
        <v>0</v>
      </c>
      <c r="U21" s="500">
        <f>'KB 17'!L$16</f>
        <v>0</v>
      </c>
      <c r="V21" s="500">
        <f>'KB 17'!L$18</f>
        <v>0</v>
      </c>
      <c r="W21" s="504">
        <f>'KB 17'!L$20</f>
        <v>0</v>
      </c>
      <c r="X21" s="503">
        <f>'(F2)Shpenz. sipas funks. bruto'!P22</f>
        <v>0</v>
      </c>
      <c r="Y21" s="532">
        <f t="shared" si="4"/>
        <v>0</v>
      </c>
      <c r="Z21" s="500">
        <f>'KB 17'!M$16</f>
        <v>0</v>
      </c>
      <c r="AA21" s="500">
        <f>'KB 17'!M$18</f>
        <v>0</v>
      </c>
      <c r="AB21" s="504">
        <f>'KB 17'!M$20</f>
        <v>0</v>
      </c>
    </row>
    <row r="22" spans="2:28" ht="15" customHeight="1" x14ac:dyDescent="0.2">
      <c r="B22" s="512" t="s">
        <v>61</v>
      </c>
      <c r="C22" s="513">
        <f>'(B3) Struktura Organizative'!B23</f>
        <v>0</v>
      </c>
      <c r="D22" s="503">
        <f>'(F2)Shpenz. sipas funks. bruto'!F23</f>
        <v>0</v>
      </c>
      <c r="E22" s="532">
        <f t="shared" si="0"/>
        <v>0</v>
      </c>
      <c r="F22" s="499">
        <f>'KB 18'!I$16</f>
        <v>0</v>
      </c>
      <c r="G22" s="499">
        <f>'KB 18'!I$18</f>
        <v>0</v>
      </c>
      <c r="H22" s="504">
        <f>'KB 18'!I$20</f>
        <v>0</v>
      </c>
      <c r="I22" s="503">
        <f>'(F2)Shpenz. sipas funks. bruto'!G23</f>
        <v>0</v>
      </c>
      <c r="J22" s="532">
        <f t="shared" si="1"/>
        <v>0</v>
      </c>
      <c r="K22" s="499">
        <f>'KB 18'!J$16</f>
        <v>0</v>
      </c>
      <c r="L22" s="499">
        <f>'KB 18'!J$18</f>
        <v>0</v>
      </c>
      <c r="M22" s="505">
        <f>'KB 18'!J$20</f>
        <v>0</v>
      </c>
      <c r="N22" s="503">
        <f>'(F2)Shpenz. sipas funks. bruto'!H23</f>
        <v>0</v>
      </c>
      <c r="O22" s="532">
        <f t="shared" si="2"/>
        <v>0</v>
      </c>
      <c r="P22" s="500">
        <f>'KB 18'!K$16</f>
        <v>0</v>
      </c>
      <c r="Q22" s="500">
        <f>'KB 18'!K$18</f>
        <v>0</v>
      </c>
      <c r="R22" s="504">
        <f>'KB 18'!K$20</f>
        <v>0</v>
      </c>
      <c r="S22" s="503">
        <f>'(F2)Shpenz. sipas funks. bruto'!L23</f>
        <v>0</v>
      </c>
      <c r="T22" s="532">
        <f t="shared" si="3"/>
        <v>0</v>
      </c>
      <c r="U22" s="500">
        <f>'KB 18'!L$16</f>
        <v>0</v>
      </c>
      <c r="V22" s="500">
        <f>'KB 18'!L$18</f>
        <v>0</v>
      </c>
      <c r="W22" s="504">
        <f>'KB 18'!L$20</f>
        <v>0</v>
      </c>
      <c r="X22" s="503">
        <f>'(F2)Shpenz. sipas funks. bruto'!P23</f>
        <v>0</v>
      </c>
      <c r="Y22" s="532">
        <f t="shared" si="4"/>
        <v>0</v>
      </c>
      <c r="Z22" s="500">
        <f>'KB 18'!M$16</f>
        <v>0</v>
      </c>
      <c r="AA22" s="500">
        <f>'KB 18'!M$18</f>
        <v>0</v>
      </c>
      <c r="AB22" s="504">
        <f>'KB 18'!M$20</f>
        <v>0</v>
      </c>
    </row>
    <row r="23" spans="2:28" ht="15" customHeight="1" x14ac:dyDescent="0.2">
      <c r="B23" s="512" t="s">
        <v>62</v>
      </c>
      <c r="C23" s="513">
        <f>'(B3) Struktura Organizative'!B24</f>
        <v>0</v>
      </c>
      <c r="D23" s="503">
        <f>'(F2)Shpenz. sipas funks. bruto'!F24</f>
        <v>0</v>
      </c>
      <c r="E23" s="532">
        <f t="shared" si="0"/>
        <v>0</v>
      </c>
      <c r="F23" s="499">
        <f>'KB 19'!I$16</f>
        <v>0</v>
      </c>
      <c r="G23" s="499">
        <f>'KB 19'!I$18</f>
        <v>0</v>
      </c>
      <c r="H23" s="504">
        <f>'KB 19'!I$20</f>
        <v>0</v>
      </c>
      <c r="I23" s="503">
        <f>'(F2)Shpenz. sipas funks. bruto'!G24</f>
        <v>0</v>
      </c>
      <c r="J23" s="532">
        <f t="shared" si="1"/>
        <v>0</v>
      </c>
      <c r="K23" s="499">
        <f>'KB 19'!J$16</f>
        <v>0</v>
      </c>
      <c r="L23" s="499">
        <f>'KB 19'!J$18</f>
        <v>0</v>
      </c>
      <c r="M23" s="505">
        <f>'KB 19'!J$20</f>
        <v>0</v>
      </c>
      <c r="N23" s="503">
        <f>'(F2)Shpenz. sipas funks. bruto'!H24</f>
        <v>0</v>
      </c>
      <c r="O23" s="532">
        <f t="shared" si="2"/>
        <v>0</v>
      </c>
      <c r="P23" s="500">
        <f>'KB 19'!K$16</f>
        <v>0</v>
      </c>
      <c r="Q23" s="500">
        <f>'KB 19'!K$18</f>
        <v>0</v>
      </c>
      <c r="R23" s="504">
        <f>'KB 19'!K$20</f>
        <v>0</v>
      </c>
      <c r="S23" s="503">
        <f>'(F2)Shpenz. sipas funks. bruto'!L24</f>
        <v>0</v>
      </c>
      <c r="T23" s="532">
        <f t="shared" si="3"/>
        <v>0</v>
      </c>
      <c r="U23" s="500">
        <f>'KB 19'!L$16</f>
        <v>0</v>
      </c>
      <c r="V23" s="500">
        <f>'KB 19'!L$18</f>
        <v>0</v>
      </c>
      <c r="W23" s="504">
        <f>'KB 19'!L$20</f>
        <v>0</v>
      </c>
      <c r="X23" s="503">
        <f>'(F2)Shpenz. sipas funks. bruto'!P24</f>
        <v>0</v>
      </c>
      <c r="Y23" s="532">
        <f t="shared" si="4"/>
        <v>0</v>
      </c>
      <c r="Z23" s="500">
        <f>'KB 19'!M$16</f>
        <v>0</v>
      </c>
      <c r="AA23" s="500">
        <f>'KB 19'!M$18</f>
        <v>0</v>
      </c>
      <c r="AB23" s="504">
        <f>'KB 19'!M$20</f>
        <v>0</v>
      </c>
    </row>
    <row r="24" spans="2:28" ht="15" customHeight="1" x14ac:dyDescent="0.2">
      <c r="B24" s="512" t="s">
        <v>63</v>
      </c>
      <c r="C24" s="513" t="str">
        <f>'(B3) Struktura Organizative'!B25</f>
        <v xml:space="preserve">Shërbime të tjera publike </v>
      </c>
      <c r="D24" s="503">
        <f>'(F2)Shpenz. sipas funks. bruto'!F25</f>
        <v>0</v>
      </c>
      <c r="E24" s="532">
        <f t="shared" si="0"/>
        <v>0</v>
      </c>
      <c r="F24" s="499">
        <f>'KB 20'!I$16</f>
        <v>0</v>
      </c>
      <c r="G24" s="499">
        <f>'KB 20'!I$18</f>
        <v>0</v>
      </c>
      <c r="H24" s="504">
        <f>'KB 20'!I$20</f>
        <v>0</v>
      </c>
      <c r="I24" s="503">
        <f>'(F2)Shpenz. sipas funks. bruto'!G25</f>
        <v>0</v>
      </c>
      <c r="J24" s="532">
        <f t="shared" si="1"/>
        <v>0</v>
      </c>
      <c r="K24" s="499">
        <f>'KB 20'!J$16</f>
        <v>0</v>
      </c>
      <c r="L24" s="499">
        <f>'KB 20'!J$18</f>
        <v>0</v>
      </c>
      <c r="M24" s="505">
        <f>'KB 20'!J$20</f>
        <v>0</v>
      </c>
      <c r="N24" s="503">
        <f>'(F2)Shpenz. sipas funks. bruto'!H25</f>
        <v>0</v>
      </c>
      <c r="O24" s="532">
        <f t="shared" si="2"/>
        <v>0</v>
      </c>
      <c r="P24" s="500">
        <f>'KB 20'!K$16</f>
        <v>0</v>
      </c>
      <c r="Q24" s="500">
        <f>'KB 20'!K$18</f>
        <v>0</v>
      </c>
      <c r="R24" s="504">
        <f>'KB 20'!K$20</f>
        <v>0</v>
      </c>
      <c r="S24" s="503">
        <f>'(F2)Shpenz. sipas funks. bruto'!L25</f>
        <v>0</v>
      </c>
      <c r="T24" s="532">
        <f t="shared" si="3"/>
        <v>0</v>
      </c>
      <c r="U24" s="500">
        <f>'KB 20'!L$16</f>
        <v>0</v>
      </c>
      <c r="V24" s="500">
        <f>'KB 20'!L$18</f>
        <v>0</v>
      </c>
      <c r="W24" s="504">
        <f>'KB 20'!L$20</f>
        <v>0</v>
      </c>
      <c r="X24" s="503">
        <f>'(F2)Shpenz. sipas funks. bruto'!P25</f>
        <v>0</v>
      </c>
      <c r="Y24" s="532">
        <f t="shared" si="4"/>
        <v>0</v>
      </c>
      <c r="Z24" s="500">
        <f>'KB 20'!M$16</f>
        <v>0</v>
      </c>
      <c r="AA24" s="500">
        <f>'KB 20'!M$18</f>
        <v>0</v>
      </c>
      <c r="AB24" s="504">
        <f>'KB 20'!M$20</f>
        <v>0</v>
      </c>
    </row>
    <row r="25" spans="2:28" ht="15" customHeight="1" x14ac:dyDescent="0.2">
      <c r="B25" s="512" t="s">
        <v>64</v>
      </c>
      <c r="C25" s="513" t="str">
        <f>'(B3) Struktura Organizative'!B26</f>
        <v>Shërbimi borxhi afatshkurtër</v>
      </c>
      <c r="D25" s="503">
        <f>'(F2)Shpenz. sipas funks. bruto'!F26</f>
        <v>0</v>
      </c>
      <c r="E25" s="532">
        <f t="shared" si="0"/>
        <v>0</v>
      </c>
      <c r="F25" s="499">
        <f>'KB 21'!I$16</f>
        <v>0</v>
      </c>
      <c r="G25" s="499">
        <f>'KB 21'!I$18</f>
        <v>0</v>
      </c>
      <c r="H25" s="504">
        <f>'KB 21'!I$20</f>
        <v>0</v>
      </c>
      <c r="I25" s="503">
        <f>'(F2)Shpenz. sipas funks. bruto'!G26</f>
        <v>0</v>
      </c>
      <c r="J25" s="532">
        <f t="shared" si="1"/>
        <v>0</v>
      </c>
      <c r="K25" s="499">
        <f>'KB 21'!J$16</f>
        <v>0</v>
      </c>
      <c r="L25" s="499">
        <f>'KB 21'!J$18</f>
        <v>0</v>
      </c>
      <c r="M25" s="505">
        <f>'KB 21'!J$20</f>
        <v>0</v>
      </c>
      <c r="N25" s="503">
        <f>'(F2)Shpenz. sipas funks. bruto'!H26</f>
        <v>0</v>
      </c>
      <c r="O25" s="532">
        <f t="shared" si="2"/>
        <v>0</v>
      </c>
      <c r="P25" s="500">
        <f>'KB 21'!K$16</f>
        <v>0</v>
      </c>
      <c r="Q25" s="500">
        <f>'KB 21'!K$18</f>
        <v>0</v>
      </c>
      <c r="R25" s="504">
        <f>'KB 21'!K$20</f>
        <v>0</v>
      </c>
      <c r="S25" s="503">
        <f>'(F2)Shpenz. sipas funks. bruto'!L26</f>
        <v>0</v>
      </c>
      <c r="T25" s="532">
        <f t="shared" si="3"/>
        <v>0</v>
      </c>
      <c r="U25" s="500">
        <f>'KB 21'!L$16</f>
        <v>0</v>
      </c>
      <c r="V25" s="500">
        <f>'KB 21'!L$18</f>
        <v>0</v>
      </c>
      <c r="W25" s="504">
        <f>'KB 21'!L$20</f>
        <v>0</v>
      </c>
      <c r="X25" s="503">
        <f>'(F2)Shpenz. sipas funks. bruto'!P26</f>
        <v>0</v>
      </c>
      <c r="Y25" s="532">
        <f t="shared" si="4"/>
        <v>0</v>
      </c>
      <c r="Z25" s="500">
        <f>'KB 21'!M$16</f>
        <v>0</v>
      </c>
      <c r="AA25" s="500">
        <f>'KB 21'!M$18</f>
        <v>0</v>
      </c>
      <c r="AB25" s="504">
        <f>'KB 21'!M$20</f>
        <v>0</v>
      </c>
    </row>
    <row r="26" spans="2:28" ht="15" customHeight="1" thickBot="1" x14ac:dyDescent="0.25">
      <c r="B26" s="514" t="s">
        <v>65</v>
      </c>
      <c r="C26" s="515" t="str">
        <f>'(B3) Struktura Organizative'!B27</f>
        <v>Shërbimi borxhi afatgjatë</v>
      </c>
      <c r="D26" s="516">
        <f>'(F2)Shpenz. sipas funks. bruto'!F27</f>
        <v>0</v>
      </c>
      <c r="E26" s="532">
        <f t="shared" si="0"/>
        <v>0</v>
      </c>
      <c r="F26" s="517">
        <f>'KB 22'!I$16</f>
        <v>0</v>
      </c>
      <c r="G26" s="517">
        <f>'KB 22'!I$18</f>
        <v>0</v>
      </c>
      <c r="H26" s="518">
        <f>'KB 22'!I$20</f>
        <v>0</v>
      </c>
      <c r="I26" s="516">
        <f>'(F2)Shpenz. sipas funks. bruto'!G27</f>
        <v>0</v>
      </c>
      <c r="J26" s="532">
        <f t="shared" si="1"/>
        <v>0</v>
      </c>
      <c r="K26" s="517">
        <f>'KB 22'!J$16</f>
        <v>0</v>
      </c>
      <c r="L26" s="517">
        <f>'KB 22'!J$18</f>
        <v>0</v>
      </c>
      <c r="M26" s="519">
        <f>'KB 22'!J$20</f>
        <v>0</v>
      </c>
      <c r="N26" s="516">
        <f>'(F2)Shpenz. sipas funks. bruto'!H27</f>
        <v>0</v>
      </c>
      <c r="O26" s="532">
        <f t="shared" si="2"/>
        <v>0</v>
      </c>
      <c r="P26" s="520">
        <f>'KB 22'!K$16</f>
        <v>0</v>
      </c>
      <c r="Q26" s="520">
        <f>'KB 22'!K$18</f>
        <v>0</v>
      </c>
      <c r="R26" s="518">
        <f>'KB 22'!K$20</f>
        <v>0</v>
      </c>
      <c r="S26" s="516">
        <f>'(F2)Shpenz. sipas funks. bruto'!L27</f>
        <v>0</v>
      </c>
      <c r="T26" s="532">
        <f t="shared" si="3"/>
        <v>0</v>
      </c>
      <c r="U26" s="520">
        <f>'KB 22'!L$16</f>
        <v>0</v>
      </c>
      <c r="V26" s="520">
        <f>'KB 22'!L$18</f>
        <v>0</v>
      </c>
      <c r="W26" s="518">
        <f>'KB 22'!L$20</f>
        <v>0</v>
      </c>
      <c r="X26" s="516">
        <f>'(F2)Shpenz. sipas funks. bruto'!P27</f>
        <v>0</v>
      </c>
      <c r="Y26" s="532">
        <f t="shared" si="4"/>
        <v>0</v>
      </c>
      <c r="Z26" s="520">
        <f>'KB 22'!M$16</f>
        <v>0</v>
      </c>
      <c r="AA26" s="520">
        <f>'KB 22'!M$18</f>
        <v>0</v>
      </c>
      <c r="AB26" s="518">
        <f>'KB 22'!M$20</f>
        <v>0</v>
      </c>
    </row>
    <row r="27" spans="2:28" ht="15" customHeight="1" thickBot="1" x14ac:dyDescent="0.25">
      <c r="B27" s="903" t="str">
        <f>'(G1) Translator'!A324:B324</f>
        <v>Total</v>
      </c>
      <c r="C27" s="904"/>
      <c r="D27" s="521">
        <f t="shared" ref="D27:AA27" si="5">SUM(D5:D26)</f>
        <v>7296.4804000000004</v>
      </c>
      <c r="E27" s="521">
        <f t="shared" si="5"/>
        <v>6067</v>
      </c>
      <c r="F27" s="521">
        <f t="shared" si="5"/>
        <v>1281</v>
      </c>
      <c r="G27" s="521">
        <f t="shared" si="5"/>
        <v>4786</v>
      </c>
      <c r="H27" s="521">
        <f t="shared" si="5"/>
        <v>15713</v>
      </c>
      <c r="I27" s="521">
        <f t="shared" si="5"/>
        <v>2912</v>
      </c>
      <c r="J27" s="521">
        <f t="shared" si="5"/>
        <v>8295</v>
      </c>
      <c r="K27" s="521">
        <f t="shared" si="5"/>
        <v>2795</v>
      </c>
      <c r="L27" s="521">
        <f t="shared" si="5"/>
        <v>5500</v>
      </c>
      <c r="M27" s="521">
        <f t="shared" si="5"/>
        <v>18799</v>
      </c>
      <c r="N27" s="521">
        <f t="shared" si="5"/>
        <v>22934.4804</v>
      </c>
      <c r="O27" s="521">
        <f t="shared" si="5"/>
        <v>3605.11</v>
      </c>
      <c r="P27" s="521">
        <f t="shared" si="5"/>
        <v>3605.11</v>
      </c>
      <c r="Q27" s="521">
        <f t="shared" si="5"/>
        <v>0</v>
      </c>
      <c r="R27" s="521">
        <f t="shared" si="5"/>
        <v>19329.370400000003</v>
      </c>
      <c r="S27" s="521">
        <f t="shared" si="5"/>
        <v>23017.03024896</v>
      </c>
      <c r="T27" s="521">
        <f t="shared" si="5"/>
        <v>3804.99991</v>
      </c>
      <c r="U27" s="521">
        <f t="shared" si="5"/>
        <v>3804.99991</v>
      </c>
      <c r="V27" s="521">
        <f t="shared" si="5"/>
        <v>0</v>
      </c>
      <c r="W27" s="521">
        <f t="shared" si="5"/>
        <v>19212.030338960001</v>
      </c>
      <c r="X27" s="521">
        <f t="shared" si="5"/>
        <v>24034.002386624896</v>
      </c>
      <c r="Y27" s="521">
        <f t="shared" si="5"/>
        <v>3804.99991</v>
      </c>
      <c r="Z27" s="521">
        <f t="shared" si="5"/>
        <v>3804.99991</v>
      </c>
      <c r="AA27" s="521">
        <f t="shared" si="5"/>
        <v>0</v>
      </c>
      <c r="AB27" s="525">
        <f>SUM(AB5:AB26)</f>
        <v>20229.002476624897</v>
      </c>
    </row>
  </sheetData>
  <sheetProtection password="C771" sheet="1" objects="1" scenarios="1" selectLockedCells="1"/>
  <mergeCells count="7">
    <mergeCell ref="B27:C27"/>
    <mergeCell ref="A1:AC1"/>
    <mergeCell ref="D3:H3"/>
    <mergeCell ref="I3:M3"/>
    <mergeCell ref="N3:R3"/>
    <mergeCell ref="S3:W3"/>
    <mergeCell ref="X3:AB3"/>
  </mergeCells>
  <pageMargins left="0.78740157480314965" right="0.70866141732283472" top="0.84729166666666667" bottom="0.78740157480314965" header="0.43307086614173229" footer="0.31496062992125984"/>
  <pageSetup paperSize="9" scale="99" fitToHeight="0" orientation="landscape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  <rowBreaks count="1" manualBreakCount="1">
    <brk id="104" max="16383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48"/>
  <sheetViews>
    <sheetView showGridLines="0" zoomScaleNormal="100" workbookViewId="0">
      <selection activeCell="E12" sqref="E12"/>
    </sheetView>
  </sheetViews>
  <sheetFormatPr baseColWidth="10" defaultColWidth="4.140625" defaultRowHeight="12.75" x14ac:dyDescent="0.2"/>
  <cols>
    <col min="1" max="1" width="11.140625" style="283" bestFit="1" customWidth="1"/>
    <col min="2" max="2" width="35" style="283" bestFit="1" customWidth="1"/>
    <col min="3" max="3" width="11" style="283" bestFit="1" customWidth="1"/>
    <col min="4" max="4" width="8.7109375" style="283" bestFit="1" customWidth="1"/>
    <col min="5" max="5" width="8.7109375" style="283" bestFit="1" customWidth="1" collapsed="1"/>
    <col min="6" max="6" width="8.7109375" style="283" bestFit="1" customWidth="1"/>
    <col min="7" max="8" width="7.42578125" style="283" customWidth="1"/>
    <col min="9" max="9" width="8.7109375" style="283" bestFit="1" customWidth="1"/>
    <col min="10" max="10" width="8.7109375" style="283" bestFit="1" customWidth="1" collapsed="1"/>
    <col min="11" max="12" width="7.42578125" style="283" customWidth="1"/>
    <col min="13" max="13" width="8.7109375" style="283" bestFit="1" customWidth="1"/>
    <col min="14" max="14" width="8.7109375" style="283" bestFit="1" customWidth="1" collapsed="1"/>
    <col min="15" max="16" width="7.42578125" style="283" customWidth="1"/>
    <col min="17" max="17" width="8.7109375" style="283" bestFit="1" customWidth="1"/>
    <col min="18" max="204" width="11.5703125" style="283" customWidth="1"/>
    <col min="205" max="205" width="3.85546875" style="283" customWidth="1"/>
    <col min="206" max="206" width="22" style="283" customWidth="1"/>
    <col min="207" max="209" width="4.140625" style="283" customWidth="1"/>
    <col min="210" max="210" width="5.85546875" style="283" customWidth="1"/>
    <col min="211" max="211" width="4.140625" style="283" customWidth="1"/>
    <col min="212" max="212" width="0.85546875" style="283" customWidth="1"/>
    <col min="213" max="213" width="5.85546875" style="283" customWidth="1"/>
    <col min="214" max="214" width="4.140625" style="283" customWidth="1"/>
    <col min="215" max="215" width="0.85546875" style="283" customWidth="1"/>
    <col min="216" max="216" width="5.85546875" style="283" customWidth="1"/>
    <col min="217" max="217" width="4.140625" style="283" customWidth="1"/>
    <col min="218" max="218" width="0.85546875" style="283" customWidth="1"/>
    <col min="219" max="219" width="5.85546875" style="283" customWidth="1"/>
    <col min="220" max="16384" width="4.140625" style="283"/>
  </cols>
  <sheetData>
    <row r="1" spans="1:17" ht="21" x14ac:dyDescent="0.35">
      <c r="A1" s="776" t="str">
        <f>'(G1) Translator'!A100:A100</f>
        <v>(F6) SHPENZIMET SIPAS PROGRAMIT - SHUMA BRUTO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8"/>
    </row>
    <row r="2" spans="1:17" s="273" customFormat="1" ht="12.75" customHeight="1" x14ac:dyDescent="0.2">
      <c r="N2" s="274"/>
      <c r="O2" s="274"/>
      <c r="P2" s="274"/>
      <c r="Q2" s="274"/>
    </row>
    <row r="3" spans="1:17" ht="15" customHeight="1" x14ac:dyDescent="0.2">
      <c r="D3" s="122">
        <f>'(B1)Informacion i përgjithshëm '!B5</f>
        <v>2011</v>
      </c>
      <c r="E3" s="122">
        <f>'(B1)Informacion i përgjithshëm '!B6</f>
        <v>2012</v>
      </c>
      <c r="F3" s="898">
        <f>'(B1)Informacion i përgjithshëm '!B7</f>
        <v>2013</v>
      </c>
      <c r="G3" s="898"/>
      <c r="H3" s="898"/>
      <c r="I3" s="898"/>
      <c r="J3" s="898">
        <f>'(B1)Informacion i përgjithshëm '!B8</f>
        <v>2014</v>
      </c>
      <c r="K3" s="898"/>
      <c r="L3" s="898"/>
      <c r="M3" s="898"/>
      <c r="N3" s="898">
        <f>'(B1)Informacion i përgjithshëm '!B9</f>
        <v>2015</v>
      </c>
      <c r="O3" s="898"/>
      <c r="P3" s="898"/>
      <c r="Q3" s="898"/>
    </row>
    <row r="4" spans="1:17" s="286" customFormat="1" ht="39.75" customHeight="1" x14ac:dyDescent="0.25">
      <c r="A4" s="285"/>
      <c r="B4" s="285"/>
      <c r="C4" s="285"/>
      <c r="D4" s="658" t="str">
        <f>'(G1) Translator'!A3</f>
        <v>Fakti Viti i kaluar</v>
      </c>
      <c r="E4" s="658" t="str">
        <f>'(G1) Translator'!A4</f>
        <v>Viti aktual (buxheti)</v>
      </c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</row>
    <row r="5" spans="1:17" s="286" customFormat="1" ht="156.75" x14ac:dyDescent="0.25">
      <c r="A5" s="285"/>
      <c r="B5" s="285"/>
      <c r="C5" s="285"/>
      <c r="D5" s="487" t="str">
        <f>'(F2)Shpenz. sipas funks. bruto'!H5</f>
        <v>PARASHIKIMI I SHPENZIMEVE</v>
      </c>
      <c r="E5" s="487" t="str">
        <f>I5</f>
        <v>PARASHIKIMI I SHPENZIMEVE</v>
      </c>
      <c r="F5" s="488" t="str">
        <f>'Z2'!A11</f>
        <v xml:space="preserve">Pagat dhe sigurimet shoqërore </v>
      </c>
      <c r="G5" s="489" t="str">
        <f>'Z2'!A12</f>
        <v>Shpenzime të tjera korrente (përjashto rroga dhe sigurime shoq.)</v>
      </c>
      <c r="H5" s="489" t="str">
        <f>'Z2'!A13</f>
        <v xml:space="preserve">Shpenzime kapitale </v>
      </c>
      <c r="I5" s="490" t="str">
        <f>'Z2'!A14</f>
        <v>PARASHIKIMI I SHPENZIMEVE</v>
      </c>
      <c r="J5" s="488" t="str">
        <f>F5</f>
        <v xml:space="preserve">Pagat dhe sigurimet shoqërore </v>
      </c>
      <c r="K5" s="489" t="str">
        <f>G5</f>
        <v>Shpenzime të tjera korrente (përjashto rroga dhe sigurime shoq.)</v>
      </c>
      <c r="L5" s="489" t="str">
        <f>H5</f>
        <v xml:space="preserve">Shpenzime kapitale </v>
      </c>
      <c r="M5" s="490" t="str">
        <f>I5</f>
        <v>PARASHIKIMI I SHPENZIMEVE</v>
      </c>
      <c r="N5" s="488" t="str">
        <f>F5</f>
        <v xml:space="preserve">Pagat dhe sigurimet shoqërore </v>
      </c>
      <c r="O5" s="489" t="str">
        <f>G5</f>
        <v>Shpenzime të tjera korrente (përjashto rroga dhe sigurime shoq.)</v>
      </c>
      <c r="P5" s="489" t="str">
        <f>H5</f>
        <v xml:space="preserve">Shpenzime kapitale </v>
      </c>
      <c r="Q5" s="490" t="str">
        <f>I5</f>
        <v>PARASHIKIMI I SHPENZIMEVE</v>
      </c>
    </row>
    <row r="6" spans="1:17" ht="15" customHeight="1" x14ac:dyDescent="0.2">
      <c r="A6" s="493" t="str">
        <f>'(B2) Programet'!B6</f>
        <v>Programi 1</v>
      </c>
      <c r="B6" s="493" t="str">
        <f>'(B2) Programet'!A6</f>
        <v>Kultura dhe Turizmi</v>
      </c>
      <c r="C6" s="493"/>
      <c r="D6" s="491">
        <f t="shared" ref="D6:D21" si="0">SUMIF($C$25:$C$46,$A6,D$25:D$46)</f>
        <v>412</v>
      </c>
      <c r="E6" s="491">
        <f t="shared" ref="E6:Q6" si="1">SUMIF($C$25:$C$46,$A6,E$25:E$46)</f>
        <v>850</v>
      </c>
      <c r="F6" s="229">
        <f t="shared" si="1"/>
        <v>0</v>
      </c>
      <c r="G6" s="229">
        <f t="shared" si="1"/>
        <v>0</v>
      </c>
      <c r="H6" s="229">
        <f t="shared" si="1"/>
        <v>0</v>
      </c>
      <c r="I6" s="492">
        <f t="shared" si="1"/>
        <v>0</v>
      </c>
      <c r="J6" s="229">
        <f t="shared" si="1"/>
        <v>0</v>
      </c>
      <c r="K6" s="229">
        <f t="shared" si="1"/>
        <v>0</v>
      </c>
      <c r="L6" s="229">
        <f t="shared" si="1"/>
        <v>0</v>
      </c>
      <c r="M6" s="492">
        <f t="shared" si="1"/>
        <v>0</v>
      </c>
      <c r="N6" s="229">
        <f t="shared" si="1"/>
        <v>0</v>
      </c>
      <c r="O6" s="229">
        <f t="shared" si="1"/>
        <v>0</v>
      </c>
      <c r="P6" s="229">
        <f t="shared" si="1"/>
        <v>0</v>
      </c>
      <c r="Q6" s="492">
        <f t="shared" si="1"/>
        <v>0</v>
      </c>
    </row>
    <row r="7" spans="1:17" ht="15" customHeight="1" x14ac:dyDescent="0.2">
      <c r="A7" s="493" t="str">
        <f>'(B2) Programet'!B7</f>
        <v>Programi 2</v>
      </c>
      <c r="B7" s="493" t="str">
        <f>'(B2) Programet'!A7</f>
        <v>Sherbimet Publike</v>
      </c>
      <c r="C7" s="493"/>
      <c r="D7" s="491">
        <f t="shared" si="0"/>
        <v>2731</v>
      </c>
      <c r="E7" s="491">
        <f t="shared" ref="E7:Q21" si="2">SUMIF($C$25:$C$46,$A7,E$25:E$46)</f>
        <v>4582</v>
      </c>
      <c r="F7" s="229">
        <f t="shared" si="2"/>
        <v>2211</v>
      </c>
      <c r="G7" s="229">
        <f t="shared" si="2"/>
        <v>1800.2927999999997</v>
      </c>
      <c r="H7" s="229">
        <f t="shared" si="2"/>
        <v>0</v>
      </c>
      <c r="I7" s="492">
        <f t="shared" si="2"/>
        <v>4011.2927999999997</v>
      </c>
      <c r="J7" s="229">
        <f t="shared" si="2"/>
        <v>2303</v>
      </c>
      <c r="K7" s="229">
        <f t="shared" si="2"/>
        <v>1977.8516761599994</v>
      </c>
      <c r="L7" s="229">
        <f t="shared" si="2"/>
        <v>0</v>
      </c>
      <c r="M7" s="492">
        <f t="shared" si="2"/>
        <v>4280.8516761599994</v>
      </c>
      <c r="N7" s="229">
        <f t="shared" si="2"/>
        <v>2395</v>
      </c>
      <c r="O7" s="229">
        <f t="shared" si="2"/>
        <v>2057.5138283740152</v>
      </c>
      <c r="P7" s="229">
        <f t="shared" si="2"/>
        <v>0</v>
      </c>
      <c r="Q7" s="492">
        <f t="shared" si="2"/>
        <v>4452.5138283740152</v>
      </c>
    </row>
    <row r="8" spans="1:17" ht="15" customHeight="1" x14ac:dyDescent="0.2">
      <c r="A8" s="493" t="str">
        <f>'(B2) Programet'!B8</f>
        <v>Programi 3</v>
      </c>
      <c r="B8" s="493" t="str">
        <f>'(B2) Programet'!A8</f>
        <v>Infrastruktura rrugore</v>
      </c>
      <c r="C8" s="493"/>
      <c r="D8" s="491">
        <f t="shared" si="0"/>
        <v>1157</v>
      </c>
      <c r="E8" s="491">
        <f t="shared" si="2"/>
        <v>7937</v>
      </c>
      <c r="F8" s="229">
        <f t="shared" si="2"/>
        <v>494</v>
      </c>
      <c r="G8" s="229">
        <f t="shared" si="2"/>
        <v>1031.0940000000001</v>
      </c>
      <c r="H8" s="229">
        <f t="shared" si="2"/>
        <v>1941</v>
      </c>
      <c r="I8" s="492">
        <f t="shared" si="2"/>
        <v>3466.0940000000001</v>
      </c>
      <c r="J8" s="229">
        <f t="shared" si="2"/>
        <v>514</v>
      </c>
      <c r="K8" s="229">
        <f t="shared" si="2"/>
        <v>1073.4710519999999</v>
      </c>
      <c r="L8" s="229">
        <f t="shared" si="2"/>
        <v>0</v>
      </c>
      <c r="M8" s="492">
        <f t="shared" si="2"/>
        <v>1587.4710519999999</v>
      </c>
      <c r="N8" s="229">
        <f t="shared" si="2"/>
        <v>534</v>
      </c>
      <c r="O8" s="229">
        <f t="shared" si="2"/>
        <v>1113.794951976</v>
      </c>
      <c r="P8" s="229">
        <f t="shared" si="2"/>
        <v>0</v>
      </c>
      <c r="Q8" s="492">
        <f t="shared" si="2"/>
        <v>1647.794951976</v>
      </c>
    </row>
    <row r="9" spans="1:17" ht="15" customHeight="1" x14ac:dyDescent="0.2">
      <c r="A9" s="493" t="str">
        <f>'(B2) Programet'!B9</f>
        <v>Programi 4</v>
      </c>
      <c r="B9" s="493" t="str">
        <f>'(B2) Programet'!A9</f>
        <v>Kujdesi social dhe solidariteti</v>
      </c>
      <c r="C9" s="493"/>
      <c r="D9" s="491">
        <f t="shared" si="0"/>
        <v>1018</v>
      </c>
      <c r="E9" s="491">
        <f t="shared" si="2"/>
        <v>1679</v>
      </c>
      <c r="F9" s="229">
        <f t="shared" si="2"/>
        <v>1252</v>
      </c>
      <c r="G9" s="229">
        <f t="shared" si="2"/>
        <v>500.33600000000013</v>
      </c>
      <c r="H9" s="229">
        <f t="shared" si="2"/>
        <v>0</v>
      </c>
      <c r="I9" s="492">
        <f t="shared" si="2"/>
        <v>1752.3360000000002</v>
      </c>
      <c r="J9" s="229">
        <f t="shared" si="2"/>
        <v>1302</v>
      </c>
      <c r="K9" s="229">
        <f t="shared" si="2"/>
        <v>519.77510400000017</v>
      </c>
      <c r="L9" s="229">
        <f t="shared" si="2"/>
        <v>0</v>
      </c>
      <c r="M9" s="492">
        <f t="shared" si="2"/>
        <v>1821.7751040000003</v>
      </c>
      <c r="N9" s="229">
        <f t="shared" si="2"/>
        <v>1354</v>
      </c>
      <c r="O9" s="229">
        <f t="shared" si="2"/>
        <v>540.64610816000015</v>
      </c>
      <c r="P9" s="229">
        <f t="shared" si="2"/>
        <v>0</v>
      </c>
      <c r="Q9" s="492">
        <f t="shared" si="2"/>
        <v>1894.64610816</v>
      </c>
    </row>
    <row r="10" spans="1:17" ht="15" customHeight="1" x14ac:dyDescent="0.2">
      <c r="A10" s="493" t="str">
        <f>'(B2) Programet'!B10</f>
        <v>Programi 5</v>
      </c>
      <c r="B10" s="493" t="str">
        <f>'(B2) Programet'!A10</f>
        <v>Mjedisi, Mrojtja e Pyjeve dhe Kullotave</v>
      </c>
      <c r="C10" s="493"/>
      <c r="D10" s="491">
        <f t="shared" si="0"/>
        <v>1192</v>
      </c>
      <c r="E10" s="491">
        <f t="shared" si="2"/>
        <v>1286</v>
      </c>
      <c r="F10" s="229">
        <f t="shared" si="2"/>
        <v>1394</v>
      </c>
      <c r="G10" s="229">
        <f t="shared" si="2"/>
        <v>8.3599999999933061E-2</v>
      </c>
      <c r="H10" s="229">
        <f t="shared" si="2"/>
        <v>0</v>
      </c>
      <c r="I10" s="492">
        <f t="shared" si="2"/>
        <v>1394.0835999999999</v>
      </c>
      <c r="J10" s="229">
        <f t="shared" si="2"/>
        <v>1450</v>
      </c>
      <c r="K10" s="229">
        <f t="shared" si="2"/>
        <v>0.34068399999989651</v>
      </c>
      <c r="L10" s="229">
        <f t="shared" si="2"/>
        <v>0</v>
      </c>
      <c r="M10" s="492">
        <f t="shared" si="2"/>
        <v>1450.3406839999998</v>
      </c>
      <c r="N10" s="229">
        <f t="shared" si="2"/>
        <v>1509</v>
      </c>
      <c r="O10" s="229">
        <f t="shared" si="2"/>
        <v>-0.13170530000013514</v>
      </c>
      <c r="P10" s="229">
        <f t="shared" si="2"/>
        <v>0</v>
      </c>
      <c r="Q10" s="492">
        <f t="shared" si="2"/>
        <v>1508.8682946999998</v>
      </c>
    </row>
    <row r="11" spans="1:17" ht="15" customHeight="1" x14ac:dyDescent="0.2">
      <c r="A11" s="493" t="str">
        <f>'(B2) Programet'!B11</f>
        <v>Programi 6</v>
      </c>
      <c r="B11" s="493" t="str">
        <f>'(B2) Programet'!A11</f>
        <v>Arsimi Parauniversitar dhe Edukimit</v>
      </c>
      <c r="C11" s="493"/>
      <c r="D11" s="491">
        <f t="shared" si="0"/>
        <v>0</v>
      </c>
      <c r="E11" s="491">
        <f t="shared" si="2"/>
        <v>0</v>
      </c>
      <c r="F11" s="229">
        <f t="shared" si="2"/>
        <v>0</v>
      </c>
      <c r="G11" s="229">
        <f t="shared" si="2"/>
        <v>0</v>
      </c>
      <c r="H11" s="229">
        <f t="shared" si="2"/>
        <v>0</v>
      </c>
      <c r="I11" s="492">
        <f t="shared" si="2"/>
        <v>0</v>
      </c>
      <c r="J11" s="229">
        <f t="shared" si="2"/>
        <v>0</v>
      </c>
      <c r="K11" s="229">
        <f t="shared" si="2"/>
        <v>0</v>
      </c>
      <c r="L11" s="229">
        <f t="shared" si="2"/>
        <v>0</v>
      </c>
      <c r="M11" s="492">
        <f t="shared" si="2"/>
        <v>0</v>
      </c>
      <c r="N11" s="229">
        <f t="shared" si="2"/>
        <v>0</v>
      </c>
      <c r="O11" s="229">
        <f t="shared" si="2"/>
        <v>0</v>
      </c>
      <c r="P11" s="229">
        <f t="shared" si="2"/>
        <v>0</v>
      </c>
      <c r="Q11" s="492">
        <f t="shared" si="2"/>
        <v>0</v>
      </c>
    </row>
    <row r="12" spans="1:17" ht="15" customHeight="1" x14ac:dyDescent="0.2">
      <c r="A12" s="493" t="str">
        <f>'(B2) Programet'!B12</f>
        <v>Programi 7</v>
      </c>
      <c r="B12" s="493" t="str">
        <f>'(B2) Programet'!A12</f>
        <v>Programi Mbrojtja e Mjedisit</v>
      </c>
      <c r="C12" s="493"/>
      <c r="D12" s="491">
        <f t="shared" si="0"/>
        <v>0</v>
      </c>
      <c r="E12" s="491">
        <f t="shared" si="2"/>
        <v>0</v>
      </c>
      <c r="F12" s="229">
        <f t="shared" si="2"/>
        <v>0</v>
      </c>
      <c r="G12" s="229">
        <f t="shared" si="2"/>
        <v>0</v>
      </c>
      <c r="H12" s="229">
        <f t="shared" si="2"/>
        <v>0</v>
      </c>
      <c r="I12" s="492">
        <f t="shared" si="2"/>
        <v>0</v>
      </c>
      <c r="J12" s="229">
        <f t="shared" si="2"/>
        <v>0</v>
      </c>
      <c r="K12" s="229">
        <f t="shared" si="2"/>
        <v>0</v>
      </c>
      <c r="L12" s="229">
        <f t="shared" si="2"/>
        <v>0</v>
      </c>
      <c r="M12" s="492">
        <f t="shared" si="2"/>
        <v>0</v>
      </c>
      <c r="N12" s="229">
        <f t="shared" si="2"/>
        <v>0</v>
      </c>
      <c r="O12" s="229">
        <f t="shared" si="2"/>
        <v>0</v>
      </c>
      <c r="P12" s="229">
        <f t="shared" si="2"/>
        <v>0</v>
      </c>
      <c r="Q12" s="492">
        <f t="shared" si="2"/>
        <v>0</v>
      </c>
    </row>
    <row r="13" spans="1:17" ht="15" customHeight="1" x14ac:dyDescent="0.2">
      <c r="A13" s="493" t="str">
        <f>'(B2) Programet'!B13</f>
        <v>Programi 8</v>
      </c>
      <c r="B13" s="493" t="str">
        <f>'(B2) Programet'!A13</f>
        <v>Planifikim Manaxhim Administrim</v>
      </c>
      <c r="C13" s="493"/>
      <c r="D13" s="491">
        <f t="shared" si="0"/>
        <v>15270</v>
      </c>
      <c r="E13" s="491">
        <f t="shared" si="2"/>
        <v>10760</v>
      </c>
      <c r="F13" s="229">
        <f t="shared" si="2"/>
        <v>7375</v>
      </c>
      <c r="G13" s="229">
        <f t="shared" si="2"/>
        <v>3964.6740000000009</v>
      </c>
      <c r="H13" s="229">
        <f t="shared" si="2"/>
        <v>971</v>
      </c>
      <c r="I13" s="492">
        <f t="shared" si="2"/>
        <v>12310.674000000001</v>
      </c>
      <c r="J13" s="229">
        <f t="shared" si="2"/>
        <v>7670</v>
      </c>
      <c r="K13" s="229">
        <f t="shared" si="2"/>
        <v>4340.5917328000014</v>
      </c>
      <c r="L13" s="229">
        <f t="shared" si="2"/>
        <v>1866</v>
      </c>
      <c r="M13" s="492">
        <f t="shared" si="2"/>
        <v>13876.591732800001</v>
      </c>
      <c r="N13" s="229">
        <f t="shared" si="2"/>
        <v>7976</v>
      </c>
      <c r="O13" s="229">
        <f t="shared" si="2"/>
        <v>4501.1792034148802</v>
      </c>
      <c r="P13" s="229">
        <f t="shared" si="2"/>
        <v>2053</v>
      </c>
      <c r="Q13" s="492">
        <f t="shared" si="2"/>
        <v>14530.17920341488</v>
      </c>
    </row>
    <row r="14" spans="1:17" ht="15" customHeight="1" x14ac:dyDescent="0.2">
      <c r="A14" s="493" t="str">
        <f>'(B2) Programet'!B14</f>
        <v>Programi 9</v>
      </c>
      <c r="B14" s="493">
        <f>'(B2) Programet'!A14</f>
        <v>0</v>
      </c>
      <c r="C14" s="493"/>
      <c r="D14" s="491">
        <f t="shared" si="0"/>
        <v>0</v>
      </c>
      <c r="E14" s="491">
        <f t="shared" si="2"/>
        <v>0</v>
      </c>
      <c r="F14" s="229">
        <f t="shared" si="2"/>
        <v>0</v>
      </c>
      <c r="G14" s="229">
        <f t="shared" si="2"/>
        <v>0</v>
      </c>
      <c r="H14" s="229">
        <f t="shared" si="2"/>
        <v>0</v>
      </c>
      <c r="I14" s="492">
        <f t="shared" si="2"/>
        <v>0</v>
      </c>
      <c r="J14" s="229">
        <f t="shared" si="2"/>
        <v>0</v>
      </c>
      <c r="K14" s="229">
        <f t="shared" si="2"/>
        <v>0</v>
      </c>
      <c r="L14" s="229">
        <f t="shared" si="2"/>
        <v>0</v>
      </c>
      <c r="M14" s="492">
        <f t="shared" si="2"/>
        <v>0</v>
      </c>
      <c r="N14" s="229">
        <f t="shared" si="2"/>
        <v>0</v>
      </c>
      <c r="O14" s="229">
        <f t="shared" si="2"/>
        <v>0</v>
      </c>
      <c r="P14" s="229">
        <f t="shared" si="2"/>
        <v>0</v>
      </c>
      <c r="Q14" s="492">
        <f t="shared" si="2"/>
        <v>0</v>
      </c>
    </row>
    <row r="15" spans="1:17" ht="15" customHeight="1" x14ac:dyDescent="0.2">
      <c r="A15" s="493" t="str">
        <f>'(B2) Programet'!B15</f>
        <v>Programi 10</v>
      </c>
      <c r="B15" s="493">
        <f>'(B2) Programet'!A15</f>
        <v>0</v>
      </c>
      <c r="C15" s="493"/>
      <c r="D15" s="491">
        <f t="shared" si="0"/>
        <v>0</v>
      </c>
      <c r="E15" s="491">
        <f t="shared" si="2"/>
        <v>0</v>
      </c>
      <c r="F15" s="229">
        <f t="shared" si="2"/>
        <v>0</v>
      </c>
      <c r="G15" s="229">
        <f t="shared" si="2"/>
        <v>0</v>
      </c>
      <c r="H15" s="229">
        <f t="shared" si="2"/>
        <v>0</v>
      </c>
      <c r="I15" s="492">
        <f t="shared" si="2"/>
        <v>0</v>
      </c>
      <c r="J15" s="229">
        <f t="shared" si="2"/>
        <v>0</v>
      </c>
      <c r="K15" s="229">
        <f t="shared" si="2"/>
        <v>0</v>
      </c>
      <c r="L15" s="229">
        <f t="shared" si="2"/>
        <v>0</v>
      </c>
      <c r="M15" s="492">
        <f t="shared" si="2"/>
        <v>0</v>
      </c>
      <c r="N15" s="229">
        <f t="shared" si="2"/>
        <v>0</v>
      </c>
      <c r="O15" s="229">
        <f t="shared" si="2"/>
        <v>0</v>
      </c>
      <c r="P15" s="229">
        <f t="shared" si="2"/>
        <v>0</v>
      </c>
      <c r="Q15" s="492">
        <f t="shared" si="2"/>
        <v>0</v>
      </c>
    </row>
    <row r="16" spans="1:17" ht="15" customHeight="1" x14ac:dyDescent="0.2">
      <c r="A16" s="493" t="str">
        <f>'(B2) Programet'!B16</f>
        <v>Programi 11</v>
      </c>
      <c r="B16" s="493">
        <f>'(B2) Programet'!A16</f>
        <v>0</v>
      </c>
      <c r="C16" s="493"/>
      <c r="D16" s="491">
        <f t="shared" si="0"/>
        <v>0</v>
      </c>
      <c r="E16" s="491">
        <f t="shared" si="2"/>
        <v>0</v>
      </c>
      <c r="F16" s="229">
        <f t="shared" si="2"/>
        <v>0</v>
      </c>
      <c r="G16" s="229">
        <f t="shared" si="2"/>
        <v>0</v>
      </c>
      <c r="H16" s="229">
        <f t="shared" si="2"/>
        <v>0</v>
      </c>
      <c r="I16" s="492">
        <f t="shared" si="2"/>
        <v>0</v>
      </c>
      <c r="J16" s="229">
        <f t="shared" si="2"/>
        <v>0</v>
      </c>
      <c r="K16" s="229">
        <f t="shared" si="2"/>
        <v>0</v>
      </c>
      <c r="L16" s="229">
        <f t="shared" si="2"/>
        <v>0</v>
      </c>
      <c r="M16" s="492">
        <f t="shared" si="2"/>
        <v>0</v>
      </c>
      <c r="N16" s="229">
        <f t="shared" si="2"/>
        <v>0</v>
      </c>
      <c r="O16" s="229">
        <f t="shared" si="2"/>
        <v>0</v>
      </c>
      <c r="P16" s="229">
        <f t="shared" si="2"/>
        <v>0</v>
      </c>
      <c r="Q16" s="492">
        <f t="shared" si="2"/>
        <v>0</v>
      </c>
    </row>
    <row r="17" spans="1:17" ht="15" customHeight="1" x14ac:dyDescent="0.2">
      <c r="A17" s="493" t="str">
        <f>'(B2) Programet'!B17</f>
        <v>Programi 12</v>
      </c>
      <c r="B17" s="493">
        <f>'(B2) Programet'!A17</f>
        <v>0</v>
      </c>
      <c r="C17" s="493"/>
      <c r="D17" s="491">
        <f t="shared" si="0"/>
        <v>0</v>
      </c>
      <c r="E17" s="491">
        <f t="shared" si="2"/>
        <v>0</v>
      </c>
      <c r="F17" s="229">
        <f t="shared" si="2"/>
        <v>0</v>
      </c>
      <c r="G17" s="229">
        <f t="shared" si="2"/>
        <v>0</v>
      </c>
      <c r="H17" s="229">
        <f t="shared" si="2"/>
        <v>0</v>
      </c>
      <c r="I17" s="492">
        <f t="shared" si="2"/>
        <v>0</v>
      </c>
      <c r="J17" s="229">
        <f t="shared" si="2"/>
        <v>0</v>
      </c>
      <c r="K17" s="229">
        <f t="shared" si="2"/>
        <v>0</v>
      </c>
      <c r="L17" s="229">
        <f t="shared" si="2"/>
        <v>0</v>
      </c>
      <c r="M17" s="492">
        <f t="shared" si="2"/>
        <v>0</v>
      </c>
      <c r="N17" s="229">
        <f t="shared" si="2"/>
        <v>0</v>
      </c>
      <c r="O17" s="229">
        <f t="shared" si="2"/>
        <v>0</v>
      </c>
      <c r="P17" s="229">
        <f t="shared" si="2"/>
        <v>0</v>
      </c>
      <c r="Q17" s="492">
        <f t="shared" si="2"/>
        <v>0</v>
      </c>
    </row>
    <row r="18" spans="1:17" ht="15" customHeight="1" x14ac:dyDescent="0.2">
      <c r="A18" s="493" t="str">
        <f>'(B2) Programet'!B18</f>
        <v>Programi 13</v>
      </c>
      <c r="B18" s="493">
        <f>'(B2) Programet'!A18</f>
        <v>0</v>
      </c>
      <c r="C18" s="493"/>
      <c r="D18" s="491">
        <f t="shared" si="0"/>
        <v>0</v>
      </c>
      <c r="E18" s="491">
        <f t="shared" si="2"/>
        <v>0</v>
      </c>
      <c r="F18" s="229">
        <f t="shared" si="2"/>
        <v>0</v>
      </c>
      <c r="G18" s="229">
        <f t="shared" si="2"/>
        <v>0</v>
      </c>
      <c r="H18" s="229">
        <f t="shared" si="2"/>
        <v>0</v>
      </c>
      <c r="I18" s="492">
        <f t="shared" si="2"/>
        <v>0</v>
      </c>
      <c r="J18" s="229">
        <f t="shared" si="2"/>
        <v>0</v>
      </c>
      <c r="K18" s="229">
        <f t="shared" si="2"/>
        <v>0</v>
      </c>
      <c r="L18" s="229">
        <f t="shared" si="2"/>
        <v>0</v>
      </c>
      <c r="M18" s="492">
        <f t="shared" si="2"/>
        <v>0</v>
      </c>
      <c r="N18" s="229">
        <f t="shared" si="2"/>
        <v>0</v>
      </c>
      <c r="O18" s="229">
        <f t="shared" si="2"/>
        <v>0</v>
      </c>
      <c r="P18" s="229">
        <f t="shared" si="2"/>
        <v>0</v>
      </c>
      <c r="Q18" s="492">
        <f t="shared" si="2"/>
        <v>0</v>
      </c>
    </row>
    <row r="19" spans="1:17" ht="15" customHeight="1" x14ac:dyDescent="0.2">
      <c r="A19" s="493" t="str">
        <f>'(B2) Programet'!B19</f>
        <v>Programi 14</v>
      </c>
      <c r="B19" s="493">
        <f>'(B2) Programet'!A19</f>
        <v>0</v>
      </c>
      <c r="C19" s="493"/>
      <c r="D19" s="491">
        <f t="shared" si="0"/>
        <v>0</v>
      </c>
      <c r="E19" s="491">
        <f t="shared" si="2"/>
        <v>0</v>
      </c>
      <c r="F19" s="229">
        <f t="shared" si="2"/>
        <v>0</v>
      </c>
      <c r="G19" s="229">
        <f t="shared" si="2"/>
        <v>0</v>
      </c>
      <c r="H19" s="229">
        <f t="shared" si="2"/>
        <v>0</v>
      </c>
      <c r="I19" s="492">
        <f t="shared" si="2"/>
        <v>0</v>
      </c>
      <c r="J19" s="229">
        <f t="shared" si="2"/>
        <v>0</v>
      </c>
      <c r="K19" s="229">
        <f t="shared" si="2"/>
        <v>0</v>
      </c>
      <c r="L19" s="229">
        <f t="shared" si="2"/>
        <v>0</v>
      </c>
      <c r="M19" s="492">
        <f t="shared" si="2"/>
        <v>0</v>
      </c>
      <c r="N19" s="229">
        <f t="shared" si="2"/>
        <v>0</v>
      </c>
      <c r="O19" s="229">
        <f t="shared" si="2"/>
        <v>0</v>
      </c>
      <c r="P19" s="229">
        <f t="shared" si="2"/>
        <v>0</v>
      </c>
      <c r="Q19" s="492">
        <f t="shared" si="2"/>
        <v>0</v>
      </c>
    </row>
    <row r="20" spans="1:17" ht="15" customHeight="1" x14ac:dyDescent="0.2">
      <c r="A20" s="493" t="str">
        <f>'(B2) Programet'!B20</f>
        <v>Programi 15</v>
      </c>
      <c r="B20" s="493">
        <f>'(B2) Programet'!A20</f>
        <v>0</v>
      </c>
      <c r="C20" s="493"/>
      <c r="D20" s="491">
        <f t="shared" si="0"/>
        <v>0</v>
      </c>
      <c r="E20" s="491">
        <f t="shared" si="2"/>
        <v>0</v>
      </c>
      <c r="F20" s="229">
        <f t="shared" si="2"/>
        <v>0</v>
      </c>
      <c r="G20" s="229">
        <f t="shared" si="2"/>
        <v>0</v>
      </c>
      <c r="H20" s="229">
        <f t="shared" si="2"/>
        <v>0</v>
      </c>
      <c r="I20" s="492">
        <f t="shared" si="2"/>
        <v>0</v>
      </c>
      <c r="J20" s="229">
        <f t="shared" si="2"/>
        <v>0</v>
      </c>
      <c r="K20" s="229">
        <f t="shared" si="2"/>
        <v>0</v>
      </c>
      <c r="L20" s="229">
        <f t="shared" si="2"/>
        <v>0</v>
      </c>
      <c r="M20" s="492">
        <f t="shared" si="2"/>
        <v>0</v>
      </c>
      <c r="N20" s="229">
        <f t="shared" si="2"/>
        <v>0</v>
      </c>
      <c r="O20" s="229">
        <f t="shared" si="2"/>
        <v>0</v>
      </c>
      <c r="P20" s="229">
        <f t="shared" si="2"/>
        <v>0</v>
      </c>
      <c r="Q20" s="492">
        <f t="shared" si="2"/>
        <v>0</v>
      </c>
    </row>
    <row r="21" spans="1:17" ht="15" hidden="1" customHeight="1" x14ac:dyDescent="0.2">
      <c r="A21" s="493" t="str">
        <f>'(B2) Programet'!B21</f>
        <v>Programi 16</v>
      </c>
      <c r="B21" s="493" t="str">
        <f>'(B2) Programet'!A21</f>
        <v>TBD</v>
      </c>
      <c r="C21" s="493"/>
      <c r="D21" s="491">
        <f t="shared" si="0"/>
        <v>0</v>
      </c>
      <c r="E21" s="491">
        <f t="shared" si="2"/>
        <v>0</v>
      </c>
      <c r="F21" s="229">
        <f t="shared" si="2"/>
        <v>0</v>
      </c>
      <c r="G21" s="229">
        <f t="shared" si="2"/>
        <v>0</v>
      </c>
      <c r="H21" s="229">
        <f t="shared" si="2"/>
        <v>0</v>
      </c>
      <c r="I21" s="492">
        <f t="shared" si="2"/>
        <v>0</v>
      </c>
      <c r="J21" s="229">
        <f t="shared" si="2"/>
        <v>0</v>
      </c>
      <c r="K21" s="229">
        <f t="shared" si="2"/>
        <v>0</v>
      </c>
      <c r="L21" s="229">
        <f t="shared" si="2"/>
        <v>0</v>
      </c>
      <c r="M21" s="492">
        <f t="shared" si="2"/>
        <v>0</v>
      </c>
      <c r="N21" s="229">
        <f t="shared" si="2"/>
        <v>0</v>
      </c>
      <c r="O21" s="229">
        <f t="shared" si="2"/>
        <v>0</v>
      </c>
      <c r="P21" s="229">
        <f t="shared" si="2"/>
        <v>0</v>
      </c>
      <c r="Q21" s="492">
        <f t="shared" si="2"/>
        <v>0</v>
      </c>
    </row>
    <row r="22" spans="1:17" ht="15" customHeight="1" x14ac:dyDescent="0.2">
      <c r="A22" s="289"/>
      <c r="B22" s="289"/>
      <c r="C22" s="289"/>
    </row>
    <row r="23" spans="1:17" ht="15" customHeight="1" x14ac:dyDescent="0.2">
      <c r="A23" s="917" t="str">
        <f>A48</f>
        <v>Total</v>
      </c>
      <c r="B23" s="917"/>
      <c r="C23" s="611"/>
      <c r="D23" s="492">
        <f>SUM(D6:D21)</f>
        <v>21780</v>
      </c>
      <c r="E23" s="492">
        <f t="shared" ref="E23:Q23" si="3">SUM(E6:E21)</f>
        <v>27094</v>
      </c>
      <c r="F23" s="492">
        <f t="shared" si="3"/>
        <v>12726</v>
      </c>
      <c r="G23" s="492">
        <f t="shared" si="3"/>
        <v>7296.4804000000004</v>
      </c>
      <c r="H23" s="492">
        <f t="shared" si="3"/>
        <v>2912</v>
      </c>
      <c r="I23" s="492">
        <f t="shared" si="3"/>
        <v>22934.4804</v>
      </c>
      <c r="J23" s="492">
        <f t="shared" si="3"/>
        <v>13239</v>
      </c>
      <c r="K23" s="492">
        <f t="shared" si="3"/>
        <v>7912.0302489600008</v>
      </c>
      <c r="L23" s="492">
        <f t="shared" si="3"/>
        <v>1866</v>
      </c>
      <c r="M23" s="492">
        <f t="shared" si="3"/>
        <v>23017.03024896</v>
      </c>
      <c r="N23" s="492">
        <f t="shared" si="3"/>
        <v>13768</v>
      </c>
      <c r="O23" s="492">
        <f t="shared" si="3"/>
        <v>8213.0023866248957</v>
      </c>
      <c r="P23" s="492">
        <f t="shared" si="3"/>
        <v>2053</v>
      </c>
      <c r="Q23" s="492">
        <f t="shared" si="3"/>
        <v>24034.002386624896</v>
      </c>
    </row>
    <row r="24" spans="1:17" x14ac:dyDescent="0.2">
      <c r="A24" s="289"/>
      <c r="B24" s="289"/>
      <c r="C24" s="289"/>
    </row>
    <row r="25" spans="1:17" ht="15" customHeight="1" x14ac:dyDescent="0.2">
      <c r="A25" s="319" t="str">
        <f>'(B3) Struktura Organizative'!A6</f>
        <v>Funksioni 1</v>
      </c>
      <c r="B25" s="319" t="str">
        <f>'(B3) Struktura Organizative'!B6</f>
        <v>Administrata</v>
      </c>
      <c r="C25" s="319" t="str">
        <f>'(B3) Struktura Organizative'!F6</f>
        <v>Programi 8</v>
      </c>
      <c r="D25" s="491">
        <f>'(F2)Shpenz. sipas funks. bruto'!C6</f>
        <v>15270</v>
      </c>
      <c r="E25" s="491">
        <f>'(F2)Shpenz. sipas funks. bruto'!D6</f>
        <v>10760</v>
      </c>
      <c r="F25" s="229">
        <f>'(F2)Shpenz. sipas funks. bruto'!E6</f>
        <v>7375</v>
      </c>
      <c r="G25" s="229">
        <f>'(F2)Shpenz. sipas funks. bruto'!F6</f>
        <v>3964.6740000000009</v>
      </c>
      <c r="H25" s="229">
        <f>'(F2)Shpenz. sipas funks. bruto'!G6</f>
        <v>971</v>
      </c>
      <c r="I25" s="484">
        <f>'(F2)Shpenz. sipas funks. bruto'!H6</f>
        <v>12310.674000000001</v>
      </c>
      <c r="J25" s="229">
        <f>'(F2)Shpenz. sipas funks. bruto'!I6</f>
        <v>7670</v>
      </c>
      <c r="K25" s="229">
        <f>'(F2)Shpenz. sipas funks. bruto'!J6</f>
        <v>4340.5917328000014</v>
      </c>
      <c r="L25" s="229">
        <f>'(F2)Shpenz. sipas funks. bruto'!K6</f>
        <v>1866</v>
      </c>
      <c r="M25" s="484">
        <f>'(F2)Shpenz. sipas funks. bruto'!L6</f>
        <v>13876.591732800001</v>
      </c>
      <c r="N25" s="229">
        <f>'(F2)Shpenz. sipas funks. bruto'!M6</f>
        <v>7976</v>
      </c>
      <c r="O25" s="229">
        <f>'(F2)Shpenz. sipas funks. bruto'!N6</f>
        <v>4501.1792034148802</v>
      </c>
      <c r="P25" s="229">
        <f>'(F2)Shpenz. sipas funks. bruto'!O6</f>
        <v>2053</v>
      </c>
      <c r="Q25" s="484">
        <f>'(F2)Shpenz. sipas funks. bruto'!P6</f>
        <v>14530.17920341488</v>
      </c>
    </row>
    <row r="26" spans="1:17" ht="15" customHeight="1" x14ac:dyDescent="0.2">
      <c r="A26" s="319" t="str">
        <f>'(B3) Struktura Organizative'!A7</f>
        <v>Funksioni 2</v>
      </c>
      <c r="B26" s="319" t="str">
        <f>'(B3) Struktura Organizative'!B7</f>
        <v>Pastrimi dhe gjelbrimi</v>
      </c>
      <c r="C26" s="319" t="str">
        <f>'(B3) Struktura Organizative'!F7</f>
        <v>Programi 2</v>
      </c>
      <c r="D26" s="491">
        <f>'(F2)Shpenz. sipas funks. bruto'!C7</f>
        <v>0</v>
      </c>
      <c r="E26" s="491">
        <f>'(F2)Shpenz. sipas funks. bruto'!D7</f>
        <v>0</v>
      </c>
      <c r="F26" s="229">
        <f>'(F2)Shpenz. sipas funks. bruto'!E7</f>
        <v>0</v>
      </c>
      <c r="G26" s="229">
        <f>'(F2)Shpenz. sipas funks. bruto'!F7</f>
        <v>0</v>
      </c>
      <c r="H26" s="229">
        <f>'(F2)Shpenz. sipas funks. bruto'!G7</f>
        <v>0</v>
      </c>
      <c r="I26" s="484">
        <f>'(F2)Shpenz. sipas funks. bruto'!H7</f>
        <v>0</v>
      </c>
      <c r="J26" s="229">
        <f>'(F2)Shpenz. sipas funks. bruto'!I7</f>
        <v>0</v>
      </c>
      <c r="K26" s="229">
        <f>'(F2)Shpenz. sipas funks. bruto'!J7</f>
        <v>0</v>
      </c>
      <c r="L26" s="229">
        <f>'(F2)Shpenz. sipas funks. bruto'!K7</f>
        <v>0</v>
      </c>
      <c r="M26" s="484">
        <f>'(F2)Shpenz. sipas funks. bruto'!L7</f>
        <v>0</v>
      </c>
      <c r="N26" s="229">
        <f>'(F2)Shpenz. sipas funks. bruto'!M7</f>
        <v>0</v>
      </c>
      <c r="O26" s="229">
        <f>'(F2)Shpenz. sipas funks. bruto'!N7</f>
        <v>0</v>
      </c>
      <c r="P26" s="229">
        <f>'(F2)Shpenz. sipas funks. bruto'!O7</f>
        <v>0</v>
      </c>
      <c r="Q26" s="484">
        <f>'(F2)Shpenz. sipas funks. bruto'!P7</f>
        <v>0</v>
      </c>
    </row>
    <row r="27" spans="1:17" ht="15" customHeight="1" x14ac:dyDescent="0.2">
      <c r="A27" s="319" t="str">
        <f>'(B3) Struktura Organizative'!A8</f>
        <v>Funksioni 3</v>
      </c>
      <c r="B27" s="319" t="str">
        <f>'(B3) Struktura Organizative'!B8</f>
        <v>Ujësjellës Kanalizime</v>
      </c>
      <c r="C27" s="319" t="str">
        <f>'(B3) Struktura Organizative'!F8</f>
        <v>Programi 2</v>
      </c>
      <c r="D27" s="491">
        <f>'(F2)Shpenz. sipas funks. bruto'!C8</f>
        <v>2731</v>
      </c>
      <c r="E27" s="491">
        <f>'(F2)Shpenz. sipas funks. bruto'!D8</f>
        <v>4582</v>
      </c>
      <c r="F27" s="229">
        <f>'(F2)Shpenz. sipas funks. bruto'!E8</f>
        <v>2211</v>
      </c>
      <c r="G27" s="229">
        <f>'(F2)Shpenz. sipas funks. bruto'!F8</f>
        <v>1800.2927999999997</v>
      </c>
      <c r="H27" s="229">
        <f>'(F2)Shpenz. sipas funks. bruto'!G8</f>
        <v>0</v>
      </c>
      <c r="I27" s="484">
        <f>'(F2)Shpenz. sipas funks. bruto'!H8</f>
        <v>4011.2927999999997</v>
      </c>
      <c r="J27" s="229">
        <f>'(F2)Shpenz. sipas funks. bruto'!I8</f>
        <v>2303</v>
      </c>
      <c r="K27" s="229">
        <f>'(F2)Shpenz. sipas funks. bruto'!J8</f>
        <v>1977.8516761599994</v>
      </c>
      <c r="L27" s="229">
        <f>'(F2)Shpenz. sipas funks. bruto'!K8</f>
        <v>0</v>
      </c>
      <c r="M27" s="484">
        <f>'(F2)Shpenz. sipas funks. bruto'!L8</f>
        <v>4280.8516761599994</v>
      </c>
      <c r="N27" s="229">
        <f>'(F2)Shpenz. sipas funks. bruto'!M8</f>
        <v>2395</v>
      </c>
      <c r="O27" s="229">
        <f>'(F2)Shpenz. sipas funks. bruto'!N8</f>
        <v>2057.5138283740152</v>
      </c>
      <c r="P27" s="229">
        <f>'(F2)Shpenz. sipas funks. bruto'!O8</f>
        <v>0</v>
      </c>
      <c r="Q27" s="484">
        <f>'(F2)Shpenz. sipas funks. bruto'!P8</f>
        <v>4452.5138283740152</v>
      </c>
    </row>
    <row r="28" spans="1:17" ht="15" customHeight="1" x14ac:dyDescent="0.2">
      <c r="A28" s="319" t="str">
        <f>'(B3) Struktura Organizative'!A9</f>
        <v>Funksioni 4</v>
      </c>
      <c r="B28" s="319" t="str">
        <f>'(B3) Struktura Organizative'!B9</f>
        <v xml:space="preserve">Mirëmbajtja e rrugëve </v>
      </c>
      <c r="C28" s="319" t="str">
        <f>'(B3) Struktura Organizative'!F9</f>
        <v>Programi 3</v>
      </c>
      <c r="D28" s="491">
        <f>'(F2)Shpenz. sipas funks. bruto'!C9</f>
        <v>1007</v>
      </c>
      <c r="E28" s="491">
        <f>'(F2)Shpenz. sipas funks. bruto'!D9</f>
        <v>7937</v>
      </c>
      <c r="F28" s="229">
        <f>'(F2)Shpenz. sipas funks. bruto'!E9</f>
        <v>494</v>
      </c>
      <c r="G28" s="229">
        <f>'(F2)Shpenz. sipas funks. bruto'!F9</f>
        <v>1031.0940000000001</v>
      </c>
      <c r="H28" s="229">
        <f>'(F2)Shpenz. sipas funks. bruto'!G9</f>
        <v>1941</v>
      </c>
      <c r="I28" s="484">
        <f>'(F2)Shpenz. sipas funks. bruto'!H9</f>
        <v>3466.0940000000001</v>
      </c>
      <c r="J28" s="229">
        <f>'(F2)Shpenz. sipas funks. bruto'!I9</f>
        <v>514</v>
      </c>
      <c r="K28" s="229">
        <f>'(F2)Shpenz. sipas funks. bruto'!J9</f>
        <v>1073.4710519999999</v>
      </c>
      <c r="L28" s="229">
        <f>'(F2)Shpenz. sipas funks. bruto'!K9</f>
        <v>0</v>
      </c>
      <c r="M28" s="484">
        <f>'(F2)Shpenz. sipas funks. bruto'!L9</f>
        <v>1587.4710519999999</v>
      </c>
      <c r="N28" s="229">
        <f>'(F2)Shpenz. sipas funks. bruto'!M9</f>
        <v>534</v>
      </c>
      <c r="O28" s="229">
        <f>'(F2)Shpenz. sipas funks. bruto'!N9</f>
        <v>1113.794951976</v>
      </c>
      <c r="P28" s="229">
        <f>'(F2)Shpenz. sipas funks. bruto'!O9</f>
        <v>0</v>
      </c>
      <c r="Q28" s="484">
        <f>'(F2)Shpenz. sipas funks. bruto'!P9</f>
        <v>1647.794951976</v>
      </c>
    </row>
    <row r="29" spans="1:17" ht="15" customHeight="1" x14ac:dyDescent="0.2">
      <c r="A29" s="319" t="str">
        <f>'(B3) Struktura Organizative'!A10</f>
        <v>Funksioni 5</v>
      </c>
      <c r="B29" s="319" t="str">
        <f>'(B3) Struktura Organizative'!B10</f>
        <v>Transporti publik</v>
      </c>
      <c r="C29" s="319" t="str">
        <f>'(B3) Struktura Organizative'!F10</f>
        <v xml:space="preserve"> </v>
      </c>
      <c r="D29" s="491">
        <f>'(F2)Shpenz. sipas funks. bruto'!C10</f>
        <v>0</v>
      </c>
      <c r="E29" s="491">
        <f>'(F2)Shpenz. sipas funks. bruto'!D10</f>
        <v>0</v>
      </c>
      <c r="F29" s="229">
        <f>'(F2)Shpenz. sipas funks. bruto'!E10</f>
        <v>0</v>
      </c>
      <c r="G29" s="229">
        <f>'(F2)Shpenz. sipas funks. bruto'!F10</f>
        <v>0</v>
      </c>
      <c r="H29" s="229">
        <f>'(F2)Shpenz. sipas funks. bruto'!G10</f>
        <v>0</v>
      </c>
      <c r="I29" s="484">
        <f>'(F2)Shpenz. sipas funks. bruto'!H10</f>
        <v>0</v>
      </c>
      <c r="J29" s="229">
        <f>'(F2)Shpenz. sipas funks. bruto'!I10</f>
        <v>0</v>
      </c>
      <c r="K29" s="229">
        <f>'(F2)Shpenz. sipas funks. bruto'!J10</f>
        <v>0</v>
      </c>
      <c r="L29" s="229">
        <f>'(F2)Shpenz. sipas funks. bruto'!K10</f>
        <v>0</v>
      </c>
      <c r="M29" s="484">
        <f>'(F2)Shpenz. sipas funks. bruto'!L10</f>
        <v>0</v>
      </c>
      <c r="N29" s="229">
        <f>'(F2)Shpenz. sipas funks. bruto'!M10</f>
        <v>0</v>
      </c>
      <c r="O29" s="229">
        <f>'(F2)Shpenz. sipas funks. bruto'!N10</f>
        <v>0</v>
      </c>
      <c r="P29" s="229">
        <f>'(F2)Shpenz. sipas funks. bruto'!O10</f>
        <v>0</v>
      </c>
      <c r="Q29" s="484">
        <f>'(F2)Shpenz. sipas funks. bruto'!P10</f>
        <v>0</v>
      </c>
    </row>
    <row r="30" spans="1:17" ht="15" customHeight="1" x14ac:dyDescent="0.2">
      <c r="A30" s="319" t="str">
        <f>'(B3) Struktura Organizative'!A11</f>
        <v>Funksioni 6</v>
      </c>
      <c r="B30" s="319" t="str">
        <f>'(B3) Struktura Organizative'!B11</f>
        <v>Zhvillimi i turizmit</v>
      </c>
      <c r="C30" s="319" t="str">
        <f>'(B3) Struktura Organizative'!F11</f>
        <v>Programi 1</v>
      </c>
      <c r="D30" s="491">
        <f>'(F2)Shpenz. sipas funks. bruto'!C11</f>
        <v>0</v>
      </c>
      <c r="E30" s="491">
        <f>'(F2)Shpenz. sipas funks. bruto'!D11</f>
        <v>0</v>
      </c>
      <c r="F30" s="229">
        <f>'(F2)Shpenz. sipas funks. bruto'!E11</f>
        <v>0</v>
      </c>
      <c r="G30" s="229">
        <f>'(F2)Shpenz. sipas funks. bruto'!F11</f>
        <v>0</v>
      </c>
      <c r="H30" s="229">
        <f>'(F2)Shpenz. sipas funks. bruto'!G11</f>
        <v>0</v>
      </c>
      <c r="I30" s="484">
        <f>'(F2)Shpenz. sipas funks. bruto'!H11</f>
        <v>0</v>
      </c>
      <c r="J30" s="229">
        <f>'(F2)Shpenz. sipas funks. bruto'!I11</f>
        <v>0</v>
      </c>
      <c r="K30" s="229">
        <f>'(F2)Shpenz. sipas funks. bruto'!J11</f>
        <v>0</v>
      </c>
      <c r="L30" s="229">
        <f>'(F2)Shpenz. sipas funks. bruto'!K11</f>
        <v>0</v>
      </c>
      <c r="M30" s="484">
        <f>'(F2)Shpenz. sipas funks. bruto'!L11</f>
        <v>0</v>
      </c>
      <c r="N30" s="229">
        <f>'(F2)Shpenz. sipas funks. bruto'!M11</f>
        <v>0</v>
      </c>
      <c r="O30" s="229">
        <f>'(F2)Shpenz. sipas funks. bruto'!N11</f>
        <v>0</v>
      </c>
      <c r="P30" s="229">
        <f>'(F2)Shpenz. sipas funks. bruto'!O11</f>
        <v>0</v>
      </c>
      <c r="Q30" s="484">
        <f>'(F2)Shpenz. sipas funks. bruto'!P11</f>
        <v>0</v>
      </c>
    </row>
    <row r="31" spans="1:17" ht="15" customHeight="1" x14ac:dyDescent="0.2">
      <c r="A31" s="319" t="str">
        <f>'(B3) Struktura Organizative'!A12</f>
        <v>Funksioni 7</v>
      </c>
      <c r="B31" s="319" t="str">
        <f>'(B3) Struktura Organizative'!B12</f>
        <v xml:space="preserve">Planifikimi urban </v>
      </c>
      <c r="C31" s="319" t="str">
        <f>'(B3) Struktura Organizative'!F12</f>
        <v>Programi 5</v>
      </c>
      <c r="D31" s="491">
        <f>'(F2)Shpenz. sipas funks. bruto'!C12</f>
        <v>0</v>
      </c>
      <c r="E31" s="491">
        <f>'(F2)Shpenz. sipas funks. bruto'!D12</f>
        <v>0</v>
      </c>
      <c r="F31" s="229">
        <f>'(F2)Shpenz. sipas funks. bruto'!E12</f>
        <v>0</v>
      </c>
      <c r="G31" s="229">
        <f>'(F2)Shpenz. sipas funks. bruto'!F12</f>
        <v>0</v>
      </c>
      <c r="H31" s="229">
        <f>'(F2)Shpenz. sipas funks. bruto'!G12</f>
        <v>0</v>
      </c>
      <c r="I31" s="484">
        <f>'(F2)Shpenz. sipas funks. bruto'!H12</f>
        <v>0</v>
      </c>
      <c r="J31" s="229">
        <f>'(F2)Shpenz. sipas funks. bruto'!I12</f>
        <v>0</v>
      </c>
      <c r="K31" s="229">
        <f>'(F2)Shpenz. sipas funks. bruto'!J12</f>
        <v>0</v>
      </c>
      <c r="L31" s="229">
        <f>'(F2)Shpenz. sipas funks. bruto'!K12</f>
        <v>0</v>
      </c>
      <c r="M31" s="484">
        <f>'(F2)Shpenz. sipas funks. bruto'!L12</f>
        <v>0</v>
      </c>
      <c r="N31" s="229">
        <f>'(F2)Shpenz. sipas funks. bruto'!M12</f>
        <v>0</v>
      </c>
      <c r="O31" s="229">
        <f>'(F2)Shpenz. sipas funks. bruto'!N12</f>
        <v>0</v>
      </c>
      <c r="P31" s="229">
        <f>'(F2)Shpenz. sipas funks. bruto'!O12</f>
        <v>0</v>
      </c>
      <c r="Q31" s="484">
        <f>'(F2)Shpenz. sipas funks. bruto'!P12</f>
        <v>0</v>
      </c>
    </row>
    <row r="32" spans="1:17" ht="15" customHeight="1" x14ac:dyDescent="0.2">
      <c r="A32" s="319" t="str">
        <f>'(B3) Struktura Organizative'!A13</f>
        <v>Funksioni 8</v>
      </c>
      <c r="B32" s="319" t="str">
        <f>'(B3) Struktura Organizative'!B13</f>
        <v>Ndriçimi publik</v>
      </c>
      <c r="C32" s="319" t="str">
        <f>'(B3) Struktura Organizative'!F13</f>
        <v>Programi 3</v>
      </c>
      <c r="D32" s="491">
        <f>'(F2)Shpenz. sipas funks. bruto'!C13</f>
        <v>150</v>
      </c>
      <c r="E32" s="491">
        <f>'(F2)Shpenz. sipas funks. bruto'!D13</f>
        <v>0</v>
      </c>
      <c r="F32" s="229">
        <f>'(F2)Shpenz. sipas funks. bruto'!E13</f>
        <v>0</v>
      </c>
      <c r="G32" s="229">
        <f>'(F2)Shpenz. sipas funks. bruto'!F13</f>
        <v>0</v>
      </c>
      <c r="H32" s="229">
        <f>'(F2)Shpenz. sipas funks. bruto'!G13</f>
        <v>0</v>
      </c>
      <c r="I32" s="484">
        <f>'(F2)Shpenz. sipas funks. bruto'!H13</f>
        <v>0</v>
      </c>
      <c r="J32" s="229">
        <f>'(F2)Shpenz. sipas funks. bruto'!I13</f>
        <v>0</v>
      </c>
      <c r="K32" s="229">
        <f>'(F2)Shpenz. sipas funks. bruto'!J13</f>
        <v>0</v>
      </c>
      <c r="L32" s="229">
        <f>'(F2)Shpenz. sipas funks. bruto'!K13</f>
        <v>0</v>
      </c>
      <c r="M32" s="484">
        <f>'(F2)Shpenz. sipas funks. bruto'!L13</f>
        <v>0</v>
      </c>
      <c r="N32" s="229">
        <f>'(F2)Shpenz. sipas funks. bruto'!M13</f>
        <v>0</v>
      </c>
      <c r="O32" s="229">
        <f>'(F2)Shpenz. sipas funks. bruto'!N13</f>
        <v>0</v>
      </c>
      <c r="P32" s="229">
        <f>'(F2)Shpenz. sipas funks. bruto'!O13</f>
        <v>0</v>
      </c>
      <c r="Q32" s="484">
        <f>'(F2)Shpenz. sipas funks. bruto'!P13</f>
        <v>0</v>
      </c>
    </row>
    <row r="33" spans="1:17" ht="15" customHeight="1" x14ac:dyDescent="0.2">
      <c r="A33" s="319" t="str">
        <f>'(B3) Struktura Organizative'!A14</f>
        <v>Funksioni 9</v>
      </c>
      <c r="B33" s="319" t="str">
        <f>'(B3) Struktura Organizative'!B14</f>
        <v>Zhvillimi ekonomik</v>
      </c>
      <c r="C33" s="319" t="str">
        <f>'(B3) Struktura Organizative'!F14</f>
        <v>Programi 1</v>
      </c>
      <c r="D33" s="491">
        <f>'(F2)Shpenz. sipas funks. bruto'!C14</f>
        <v>0</v>
      </c>
      <c r="E33" s="491">
        <f>'(F2)Shpenz. sipas funks. bruto'!D14</f>
        <v>0</v>
      </c>
      <c r="F33" s="229">
        <f>'(F2)Shpenz. sipas funks. bruto'!E14</f>
        <v>0</v>
      </c>
      <c r="G33" s="229">
        <f>'(F2)Shpenz. sipas funks. bruto'!F14</f>
        <v>0</v>
      </c>
      <c r="H33" s="229">
        <f>'(F2)Shpenz. sipas funks. bruto'!G14</f>
        <v>0</v>
      </c>
      <c r="I33" s="484">
        <f>'(F2)Shpenz. sipas funks. bruto'!H14</f>
        <v>0</v>
      </c>
      <c r="J33" s="229">
        <f>'(F2)Shpenz. sipas funks. bruto'!I14</f>
        <v>0</v>
      </c>
      <c r="K33" s="229">
        <f>'(F2)Shpenz. sipas funks. bruto'!J14</f>
        <v>0</v>
      </c>
      <c r="L33" s="229">
        <f>'(F2)Shpenz. sipas funks. bruto'!K14</f>
        <v>0</v>
      </c>
      <c r="M33" s="484">
        <f>'(F2)Shpenz. sipas funks. bruto'!L14</f>
        <v>0</v>
      </c>
      <c r="N33" s="229">
        <f>'(F2)Shpenz. sipas funks. bruto'!M14</f>
        <v>0</v>
      </c>
      <c r="O33" s="229">
        <f>'(F2)Shpenz. sipas funks. bruto'!N14</f>
        <v>0</v>
      </c>
      <c r="P33" s="229">
        <f>'(F2)Shpenz. sipas funks. bruto'!O14</f>
        <v>0</v>
      </c>
      <c r="Q33" s="484">
        <f>'(F2)Shpenz. sipas funks. bruto'!P14</f>
        <v>0</v>
      </c>
    </row>
    <row r="34" spans="1:17" ht="15" customHeight="1" x14ac:dyDescent="0.2">
      <c r="A34" s="319" t="str">
        <f>'(B3) Struktura Organizative'!A15</f>
        <v>Funksioni 10</v>
      </c>
      <c r="B34" s="319" t="str">
        <f>'(B3) Struktura Organizative'!B15</f>
        <v>Shërbimi pyjor</v>
      </c>
      <c r="C34" s="319" t="str">
        <f>'(B3) Struktura Organizative'!F15</f>
        <v>Programi 5</v>
      </c>
      <c r="D34" s="491">
        <f>'(F2)Shpenz. sipas funks. bruto'!C15</f>
        <v>780</v>
      </c>
      <c r="E34" s="491">
        <f>'(F2)Shpenz. sipas funks. bruto'!D15</f>
        <v>436</v>
      </c>
      <c r="F34" s="229">
        <f>'(F2)Shpenz. sipas funks. bruto'!E15</f>
        <v>494</v>
      </c>
      <c r="G34" s="229">
        <f>'(F2)Shpenz. sipas funks. bruto'!F15</f>
        <v>-0.25999999999999091</v>
      </c>
      <c r="H34" s="229">
        <f>'(F2)Shpenz. sipas funks. bruto'!G15</f>
        <v>0</v>
      </c>
      <c r="I34" s="484">
        <f>'(F2)Shpenz. sipas funks. bruto'!H15</f>
        <v>493.74</v>
      </c>
      <c r="J34" s="229">
        <f>'(F2)Shpenz. sipas funks. bruto'!I15</f>
        <v>514</v>
      </c>
      <c r="K34" s="229">
        <f>'(F2)Shpenz. sipas funks. bruto'!J15</f>
        <v>-1.6660000000001673E-2</v>
      </c>
      <c r="L34" s="229">
        <f>'(F2)Shpenz. sipas funks. bruto'!K15</f>
        <v>0</v>
      </c>
      <c r="M34" s="484">
        <f>'(F2)Shpenz. sipas funks. bruto'!L15</f>
        <v>513.98334</v>
      </c>
      <c r="N34" s="229">
        <f>'(F2)Shpenz. sipas funks. bruto'!M15</f>
        <v>535</v>
      </c>
      <c r="O34" s="229">
        <f>'(F2)Shpenz. sipas funks. bruto'!N15</f>
        <v>5.6656939999925271E-2</v>
      </c>
      <c r="P34" s="229">
        <f>'(F2)Shpenz. sipas funks. bruto'!O15</f>
        <v>0</v>
      </c>
      <c r="Q34" s="484">
        <f>'(F2)Shpenz. sipas funks. bruto'!P15</f>
        <v>535.05665693999993</v>
      </c>
    </row>
    <row r="35" spans="1:17" ht="15" customHeight="1" x14ac:dyDescent="0.2">
      <c r="A35" s="319" t="str">
        <f>'(B3) Struktura Organizative'!A16</f>
        <v>Funksioni 11</v>
      </c>
      <c r="B35" s="319" t="str">
        <f>'(B3) Struktura Organizative'!B16</f>
        <v>Ambjenti</v>
      </c>
      <c r="C35" s="319" t="str">
        <f>'(B3) Struktura Organizative'!F16</f>
        <v>Programi 5</v>
      </c>
      <c r="D35" s="491">
        <f>'(F2)Shpenz. sipas funks. bruto'!C16</f>
        <v>412</v>
      </c>
      <c r="E35" s="491">
        <f>'(F2)Shpenz. sipas funks. bruto'!D16</f>
        <v>850</v>
      </c>
      <c r="F35" s="229">
        <f>'(F2)Shpenz. sipas funks. bruto'!E16</f>
        <v>900</v>
      </c>
      <c r="G35" s="229">
        <f>'(F2)Shpenz. sipas funks. bruto'!F16</f>
        <v>0.34359999999992397</v>
      </c>
      <c r="H35" s="229">
        <f>'(F2)Shpenz. sipas funks. bruto'!G16</f>
        <v>0</v>
      </c>
      <c r="I35" s="484">
        <f>'(F2)Shpenz. sipas funks. bruto'!H16</f>
        <v>900.34359999999992</v>
      </c>
      <c r="J35" s="229">
        <f>'(F2)Shpenz. sipas funks. bruto'!I16</f>
        <v>936</v>
      </c>
      <c r="K35" s="229">
        <f>'(F2)Shpenz. sipas funks. bruto'!J16</f>
        <v>0.35734399999989819</v>
      </c>
      <c r="L35" s="229">
        <f>'(F2)Shpenz. sipas funks. bruto'!K16</f>
        <v>0</v>
      </c>
      <c r="M35" s="484">
        <f>'(F2)Shpenz. sipas funks. bruto'!L16</f>
        <v>936.3573439999999</v>
      </c>
      <c r="N35" s="229">
        <f>'(F2)Shpenz. sipas funks. bruto'!M16</f>
        <v>974</v>
      </c>
      <c r="O35" s="229">
        <f>'(F2)Shpenz. sipas funks. bruto'!N16</f>
        <v>-0.18836224000006041</v>
      </c>
      <c r="P35" s="229">
        <f>'(F2)Shpenz. sipas funks. bruto'!O16</f>
        <v>0</v>
      </c>
      <c r="Q35" s="484">
        <f>'(F2)Shpenz. sipas funks. bruto'!P16</f>
        <v>973.81163775999994</v>
      </c>
    </row>
    <row r="36" spans="1:17" ht="15" customHeight="1" x14ac:dyDescent="0.2">
      <c r="A36" s="319" t="str">
        <f>'(B3) Struktura Organizative'!A17</f>
        <v>Funksioni 12</v>
      </c>
      <c r="B36" s="319" t="str">
        <f>'(B3) Struktura Organizative'!B17</f>
        <v>Sporti</v>
      </c>
      <c r="C36" s="319" t="str">
        <f>'(B3) Struktura Organizative'!F17</f>
        <v>Programi 1</v>
      </c>
      <c r="D36" s="491">
        <f>'(F2)Shpenz. sipas funks. bruto'!C17</f>
        <v>0</v>
      </c>
      <c r="E36" s="491">
        <f>'(F2)Shpenz. sipas funks. bruto'!D17</f>
        <v>0</v>
      </c>
      <c r="F36" s="229">
        <f>'(F2)Shpenz. sipas funks. bruto'!E17</f>
        <v>0</v>
      </c>
      <c r="G36" s="229">
        <f>'(F2)Shpenz. sipas funks. bruto'!F17</f>
        <v>0</v>
      </c>
      <c r="H36" s="229">
        <f>'(F2)Shpenz. sipas funks. bruto'!G17</f>
        <v>0</v>
      </c>
      <c r="I36" s="484">
        <f>'(F2)Shpenz. sipas funks. bruto'!H17</f>
        <v>0</v>
      </c>
      <c r="J36" s="229">
        <f>'(F2)Shpenz. sipas funks. bruto'!I17</f>
        <v>0</v>
      </c>
      <c r="K36" s="229">
        <f>'(F2)Shpenz. sipas funks. bruto'!J17</f>
        <v>0</v>
      </c>
      <c r="L36" s="229">
        <f>'(F2)Shpenz. sipas funks. bruto'!K17</f>
        <v>0</v>
      </c>
      <c r="M36" s="484">
        <f>'(F2)Shpenz. sipas funks. bruto'!L17</f>
        <v>0</v>
      </c>
      <c r="N36" s="229">
        <f>'(F2)Shpenz. sipas funks. bruto'!M17</f>
        <v>0</v>
      </c>
      <c r="O36" s="229">
        <f>'(F2)Shpenz. sipas funks. bruto'!N17</f>
        <v>0</v>
      </c>
      <c r="P36" s="229">
        <f>'(F2)Shpenz. sipas funks. bruto'!O17</f>
        <v>0</v>
      </c>
      <c r="Q36" s="484">
        <f>'(F2)Shpenz. sipas funks. bruto'!P17</f>
        <v>0</v>
      </c>
    </row>
    <row r="37" spans="1:17" ht="15" customHeight="1" x14ac:dyDescent="0.2">
      <c r="A37" s="319" t="str">
        <f>'(B3) Struktura Organizative'!A18</f>
        <v>Funksioni 13</v>
      </c>
      <c r="B37" s="319" t="str">
        <f>'(B3) Struktura Organizative'!B18</f>
        <v>Programe kulturore</v>
      </c>
      <c r="C37" s="319" t="str">
        <f>'(B3) Struktura Organizative'!F18</f>
        <v>Programi 1</v>
      </c>
      <c r="D37" s="491">
        <f>'(F2)Shpenz. sipas funks. bruto'!C18</f>
        <v>412</v>
      </c>
      <c r="E37" s="491">
        <f>'(F2)Shpenz. sipas funks. bruto'!D18</f>
        <v>850</v>
      </c>
      <c r="F37" s="229">
        <f>'(F2)Shpenz. sipas funks. bruto'!E18</f>
        <v>0</v>
      </c>
      <c r="G37" s="229">
        <f>'(F2)Shpenz. sipas funks. bruto'!F18</f>
        <v>0</v>
      </c>
      <c r="H37" s="229">
        <f>'(F2)Shpenz. sipas funks. bruto'!G18</f>
        <v>0</v>
      </c>
      <c r="I37" s="484">
        <f>'(F2)Shpenz. sipas funks. bruto'!H18</f>
        <v>0</v>
      </c>
      <c r="J37" s="229">
        <f>'(F2)Shpenz. sipas funks. bruto'!I18</f>
        <v>0</v>
      </c>
      <c r="K37" s="229">
        <f>'(F2)Shpenz. sipas funks. bruto'!J18</f>
        <v>0</v>
      </c>
      <c r="L37" s="229">
        <f>'(F2)Shpenz. sipas funks. bruto'!K18</f>
        <v>0</v>
      </c>
      <c r="M37" s="484">
        <f>'(F2)Shpenz. sipas funks. bruto'!L18</f>
        <v>0</v>
      </c>
      <c r="N37" s="229">
        <f>'(F2)Shpenz. sipas funks. bruto'!M18</f>
        <v>0</v>
      </c>
      <c r="O37" s="229">
        <f>'(F2)Shpenz. sipas funks. bruto'!N18</f>
        <v>0</v>
      </c>
      <c r="P37" s="229">
        <f>'(F2)Shpenz. sipas funks. bruto'!O18</f>
        <v>0</v>
      </c>
      <c r="Q37" s="484">
        <f>'(F2)Shpenz. sipas funks. bruto'!P18</f>
        <v>0</v>
      </c>
    </row>
    <row r="38" spans="1:17" ht="15" customHeight="1" x14ac:dyDescent="0.2">
      <c r="A38" s="319" t="str">
        <f>'(B3) Struktura Organizative'!A19</f>
        <v>Funksioni 14</v>
      </c>
      <c r="B38" s="319" t="str">
        <f>'(B3) Struktura Organizative'!B19</f>
        <v>Kujdesi social</v>
      </c>
      <c r="C38" s="319" t="str">
        <f>'(B3) Struktura Organizative'!F19</f>
        <v>Programi 4</v>
      </c>
      <c r="D38" s="491">
        <f>'(F2)Shpenz. sipas funks. bruto'!C19</f>
        <v>568</v>
      </c>
      <c r="E38" s="491">
        <f>'(F2)Shpenz. sipas funks. bruto'!D19</f>
        <v>604</v>
      </c>
      <c r="F38" s="229">
        <f>'(F2)Shpenz. sipas funks. bruto'!E19</f>
        <v>654</v>
      </c>
      <c r="G38" s="229">
        <f>'(F2)Shpenz. sipas funks. bruto'!F19</f>
        <v>0.33600000000012642</v>
      </c>
      <c r="H38" s="229">
        <f>'(F2)Shpenz. sipas funks. bruto'!G19</f>
        <v>0</v>
      </c>
      <c r="I38" s="484">
        <f>'(F2)Shpenz. sipas funks. bruto'!H19</f>
        <v>654.33600000000013</v>
      </c>
      <c r="J38" s="229">
        <f>'(F2)Shpenz. sipas funks. bruto'!I19</f>
        <v>680</v>
      </c>
      <c r="K38" s="229">
        <f>'(F2)Shpenz. sipas funks. bruto'!J19</f>
        <v>-0.14489599999990332</v>
      </c>
      <c r="L38" s="229">
        <f>'(F2)Shpenz. sipas funks. bruto'!K19</f>
        <v>0</v>
      </c>
      <c r="M38" s="484">
        <f>'(F2)Shpenz. sipas funks. bruto'!L19</f>
        <v>679.8551040000001</v>
      </c>
      <c r="N38" s="229">
        <f>'(F2)Shpenz. sipas funks. bruto'!M19</f>
        <v>707</v>
      </c>
      <c r="O38" s="229">
        <f>'(F2)Shpenz. sipas funks. bruto'!N19</f>
        <v>4.930816000012328E-2</v>
      </c>
      <c r="P38" s="229">
        <f>'(F2)Shpenz. sipas funks. bruto'!O19</f>
        <v>0</v>
      </c>
      <c r="Q38" s="484">
        <f>'(F2)Shpenz. sipas funks. bruto'!P19</f>
        <v>707.04930816000012</v>
      </c>
    </row>
    <row r="39" spans="1:17" ht="15" customHeight="1" x14ac:dyDescent="0.2">
      <c r="A39" s="319" t="str">
        <f>'(B3) Struktura Organizative'!A20</f>
        <v>Funksioni 15</v>
      </c>
      <c r="B39" s="319" t="str">
        <f>'(B3) Struktura Organizative'!B20</f>
        <v>Arsimi</v>
      </c>
      <c r="C39" s="319" t="str">
        <f>'(B3) Struktura Organizative'!F20</f>
        <v>Programi 4</v>
      </c>
      <c r="D39" s="491">
        <f>'(F2)Shpenz. sipas funks. bruto'!C20</f>
        <v>450</v>
      </c>
      <c r="E39" s="491">
        <f>'(F2)Shpenz. sipas funks. bruto'!D20</f>
        <v>1075</v>
      </c>
      <c r="F39" s="229">
        <f>'(F2)Shpenz. sipas funks. bruto'!E20</f>
        <v>598</v>
      </c>
      <c r="G39" s="229">
        <f>'(F2)Shpenz. sipas funks. bruto'!F20</f>
        <v>500</v>
      </c>
      <c r="H39" s="229">
        <f>'(F2)Shpenz. sipas funks. bruto'!G20</f>
        <v>0</v>
      </c>
      <c r="I39" s="484">
        <f>'(F2)Shpenz. sipas funks. bruto'!H20</f>
        <v>1098</v>
      </c>
      <c r="J39" s="229">
        <f>'(F2)Shpenz. sipas funks. bruto'!I20</f>
        <v>622</v>
      </c>
      <c r="K39" s="229">
        <f>'(F2)Shpenz. sipas funks. bruto'!J20</f>
        <v>519.92000000000007</v>
      </c>
      <c r="L39" s="229">
        <f>'(F2)Shpenz. sipas funks. bruto'!K20</f>
        <v>0</v>
      </c>
      <c r="M39" s="484">
        <f>'(F2)Shpenz. sipas funks. bruto'!L20</f>
        <v>1141.92</v>
      </c>
      <c r="N39" s="229">
        <f>'(F2)Shpenz. sipas funks. bruto'!M20</f>
        <v>647</v>
      </c>
      <c r="O39" s="229">
        <f>'(F2)Shpenz. sipas funks. bruto'!N20</f>
        <v>540.59680000000003</v>
      </c>
      <c r="P39" s="229">
        <f>'(F2)Shpenz. sipas funks. bruto'!O20</f>
        <v>0</v>
      </c>
      <c r="Q39" s="484">
        <f>'(F2)Shpenz. sipas funks. bruto'!P20</f>
        <v>1187.5968</v>
      </c>
    </row>
    <row r="40" spans="1:17" ht="15" customHeight="1" x14ac:dyDescent="0.2">
      <c r="A40" s="319" t="str">
        <f>'(B3) Struktura Organizative'!A21</f>
        <v>Funksioni 16</v>
      </c>
      <c r="B40" s="319" t="str">
        <f>'(B3) Struktura Organizative'!B21</f>
        <v>Shëndetsia</v>
      </c>
      <c r="C40" s="319" t="str">
        <f>'(B3) Struktura Organizative'!F21</f>
        <v xml:space="preserve"> </v>
      </c>
      <c r="D40" s="491">
        <f>'(F2)Shpenz. sipas funks. bruto'!C21</f>
        <v>0</v>
      </c>
      <c r="E40" s="491">
        <f>'(F2)Shpenz. sipas funks. bruto'!D21</f>
        <v>0</v>
      </c>
      <c r="F40" s="229">
        <f>'(F2)Shpenz. sipas funks. bruto'!E21</f>
        <v>0</v>
      </c>
      <c r="G40" s="229">
        <f>'(F2)Shpenz. sipas funks. bruto'!F21</f>
        <v>0</v>
      </c>
      <c r="H40" s="229">
        <f>'(F2)Shpenz. sipas funks. bruto'!G21</f>
        <v>0</v>
      </c>
      <c r="I40" s="484">
        <f>'(F2)Shpenz. sipas funks. bruto'!H21</f>
        <v>0</v>
      </c>
      <c r="J40" s="229">
        <f>'(F2)Shpenz. sipas funks. bruto'!I21</f>
        <v>0</v>
      </c>
      <c r="K40" s="229">
        <f>'(F2)Shpenz. sipas funks. bruto'!J21</f>
        <v>0</v>
      </c>
      <c r="L40" s="229">
        <f>'(F2)Shpenz. sipas funks. bruto'!K21</f>
        <v>0</v>
      </c>
      <c r="M40" s="484">
        <f>'(F2)Shpenz. sipas funks. bruto'!L21</f>
        <v>0</v>
      </c>
      <c r="N40" s="229">
        <f>'(F2)Shpenz. sipas funks. bruto'!M21</f>
        <v>0</v>
      </c>
      <c r="O40" s="229">
        <f>'(F2)Shpenz. sipas funks. bruto'!N21</f>
        <v>0</v>
      </c>
      <c r="P40" s="229">
        <f>'(F2)Shpenz. sipas funks. bruto'!O21</f>
        <v>0</v>
      </c>
      <c r="Q40" s="484">
        <f>'(F2)Shpenz. sipas funks. bruto'!P21</f>
        <v>0</v>
      </c>
    </row>
    <row r="41" spans="1:17" ht="15" customHeight="1" x14ac:dyDescent="0.2">
      <c r="A41" s="319" t="str">
        <f>'(B3) Struktura Organizative'!A22</f>
        <v>Funksioni 17</v>
      </c>
      <c r="B41" s="319" t="str">
        <f>'(B3) Struktura Organizative'!B22</f>
        <v>Emergjencat civile</v>
      </c>
      <c r="C41" s="319" t="str">
        <f>'(B3) Struktura Organizative'!F22</f>
        <v xml:space="preserve"> </v>
      </c>
      <c r="D41" s="491">
        <f>'(F2)Shpenz. sipas funks. bruto'!C22</f>
        <v>0</v>
      </c>
      <c r="E41" s="491">
        <f>'(F2)Shpenz. sipas funks. bruto'!D22</f>
        <v>0</v>
      </c>
      <c r="F41" s="229">
        <f>'(F2)Shpenz. sipas funks. bruto'!E22</f>
        <v>0</v>
      </c>
      <c r="G41" s="229">
        <f>'(F2)Shpenz. sipas funks. bruto'!F22</f>
        <v>0</v>
      </c>
      <c r="H41" s="229">
        <f>'(F2)Shpenz. sipas funks. bruto'!G22</f>
        <v>0</v>
      </c>
      <c r="I41" s="484">
        <f>'(F2)Shpenz. sipas funks. bruto'!H22</f>
        <v>0</v>
      </c>
      <c r="J41" s="229">
        <f>'(F2)Shpenz. sipas funks. bruto'!I22</f>
        <v>0</v>
      </c>
      <c r="K41" s="229">
        <f>'(F2)Shpenz. sipas funks. bruto'!J22</f>
        <v>0</v>
      </c>
      <c r="L41" s="229">
        <f>'(F2)Shpenz. sipas funks. bruto'!K22</f>
        <v>0</v>
      </c>
      <c r="M41" s="484">
        <f>'(F2)Shpenz. sipas funks. bruto'!L22</f>
        <v>0</v>
      </c>
      <c r="N41" s="229">
        <f>'(F2)Shpenz. sipas funks. bruto'!M22</f>
        <v>0</v>
      </c>
      <c r="O41" s="229">
        <f>'(F2)Shpenz. sipas funks. bruto'!N22</f>
        <v>0</v>
      </c>
      <c r="P41" s="229">
        <f>'(F2)Shpenz. sipas funks. bruto'!O22</f>
        <v>0</v>
      </c>
      <c r="Q41" s="484">
        <f>'(F2)Shpenz. sipas funks. bruto'!P22</f>
        <v>0</v>
      </c>
    </row>
    <row r="42" spans="1:17" ht="15" customHeight="1" x14ac:dyDescent="0.2">
      <c r="A42" s="319" t="str">
        <f>'(B3) Struktura Organizative'!A23</f>
        <v>Funksioni 18</v>
      </c>
      <c r="B42" s="319">
        <f>'(B3) Struktura Organizative'!B23</f>
        <v>0</v>
      </c>
      <c r="C42" s="319" t="str">
        <f>'(B3) Struktura Organizative'!F23</f>
        <v xml:space="preserve"> </v>
      </c>
      <c r="D42" s="491">
        <f>'(F2)Shpenz. sipas funks. bruto'!C23</f>
        <v>0</v>
      </c>
      <c r="E42" s="491">
        <f>'(F2)Shpenz. sipas funks. bruto'!D23</f>
        <v>0</v>
      </c>
      <c r="F42" s="229">
        <f>'(F2)Shpenz. sipas funks. bruto'!E23</f>
        <v>0</v>
      </c>
      <c r="G42" s="229">
        <f>'(F2)Shpenz. sipas funks. bruto'!F23</f>
        <v>0</v>
      </c>
      <c r="H42" s="229">
        <f>'(F2)Shpenz. sipas funks. bruto'!G23</f>
        <v>0</v>
      </c>
      <c r="I42" s="484">
        <f>'(F2)Shpenz. sipas funks. bruto'!H23</f>
        <v>0</v>
      </c>
      <c r="J42" s="229">
        <f>'(F2)Shpenz. sipas funks. bruto'!I23</f>
        <v>0</v>
      </c>
      <c r="K42" s="229">
        <f>'(F2)Shpenz. sipas funks. bruto'!J23</f>
        <v>0</v>
      </c>
      <c r="L42" s="229">
        <f>'(F2)Shpenz. sipas funks. bruto'!K23</f>
        <v>0</v>
      </c>
      <c r="M42" s="484">
        <f>'(F2)Shpenz. sipas funks. bruto'!L23</f>
        <v>0</v>
      </c>
      <c r="N42" s="229">
        <f>'(F2)Shpenz. sipas funks. bruto'!M23</f>
        <v>0</v>
      </c>
      <c r="O42" s="229">
        <f>'(F2)Shpenz. sipas funks. bruto'!N23</f>
        <v>0</v>
      </c>
      <c r="P42" s="229">
        <f>'(F2)Shpenz. sipas funks. bruto'!O23</f>
        <v>0</v>
      </c>
      <c r="Q42" s="484">
        <f>'(F2)Shpenz. sipas funks. bruto'!P23</f>
        <v>0</v>
      </c>
    </row>
    <row r="43" spans="1:17" ht="15" customHeight="1" x14ac:dyDescent="0.2">
      <c r="A43" s="319" t="str">
        <f>'(B3) Struktura Organizative'!A24</f>
        <v>Funksioni 19</v>
      </c>
      <c r="B43" s="319">
        <f>'(B3) Struktura Organizative'!B24</f>
        <v>0</v>
      </c>
      <c r="C43" s="319" t="str">
        <f>'(B3) Struktura Organizative'!F24</f>
        <v xml:space="preserve"> </v>
      </c>
      <c r="D43" s="491">
        <f>'(F2)Shpenz. sipas funks. bruto'!C24</f>
        <v>0</v>
      </c>
      <c r="E43" s="491">
        <f>'(F2)Shpenz. sipas funks. bruto'!D24</f>
        <v>0</v>
      </c>
      <c r="F43" s="229">
        <f>'(F2)Shpenz. sipas funks. bruto'!E24</f>
        <v>0</v>
      </c>
      <c r="G43" s="229">
        <f>'(F2)Shpenz. sipas funks. bruto'!F24</f>
        <v>0</v>
      </c>
      <c r="H43" s="229">
        <f>'(F2)Shpenz. sipas funks. bruto'!G24</f>
        <v>0</v>
      </c>
      <c r="I43" s="484">
        <f>'(F2)Shpenz. sipas funks. bruto'!H24</f>
        <v>0</v>
      </c>
      <c r="J43" s="229">
        <f>'(F2)Shpenz. sipas funks. bruto'!I24</f>
        <v>0</v>
      </c>
      <c r="K43" s="229">
        <f>'(F2)Shpenz. sipas funks. bruto'!J24</f>
        <v>0</v>
      </c>
      <c r="L43" s="229">
        <f>'(F2)Shpenz. sipas funks. bruto'!K24</f>
        <v>0</v>
      </c>
      <c r="M43" s="484">
        <f>'(F2)Shpenz. sipas funks. bruto'!L24</f>
        <v>0</v>
      </c>
      <c r="N43" s="229">
        <f>'(F2)Shpenz. sipas funks. bruto'!M24</f>
        <v>0</v>
      </c>
      <c r="O43" s="229">
        <f>'(F2)Shpenz. sipas funks. bruto'!N24</f>
        <v>0</v>
      </c>
      <c r="P43" s="229">
        <f>'(F2)Shpenz. sipas funks. bruto'!O24</f>
        <v>0</v>
      </c>
      <c r="Q43" s="484">
        <f>'(F2)Shpenz. sipas funks. bruto'!P24</f>
        <v>0</v>
      </c>
    </row>
    <row r="44" spans="1:17" ht="15" customHeight="1" x14ac:dyDescent="0.2">
      <c r="A44" s="319" t="str">
        <f>'(B3) Struktura Organizative'!A25</f>
        <v>Funksioni 20</v>
      </c>
      <c r="B44" s="319" t="str">
        <f>'(B3) Struktura Organizative'!B25</f>
        <v xml:space="preserve">Shërbime të tjera publike </v>
      </c>
      <c r="C44" s="319" t="str">
        <f>'(B3) Struktura Organizative'!F25</f>
        <v xml:space="preserve"> </v>
      </c>
      <c r="D44" s="491">
        <f>'(F2)Shpenz. sipas funks. bruto'!C25</f>
        <v>0</v>
      </c>
      <c r="E44" s="491">
        <f>'(F2)Shpenz. sipas funks. bruto'!D25</f>
        <v>0</v>
      </c>
      <c r="F44" s="229">
        <f>'(F2)Shpenz. sipas funks. bruto'!E25</f>
        <v>0</v>
      </c>
      <c r="G44" s="229">
        <f>'(F2)Shpenz. sipas funks. bruto'!F25</f>
        <v>0</v>
      </c>
      <c r="H44" s="229">
        <f>'(F2)Shpenz. sipas funks. bruto'!G25</f>
        <v>0</v>
      </c>
      <c r="I44" s="484">
        <f>'(F2)Shpenz. sipas funks. bruto'!H25</f>
        <v>0</v>
      </c>
      <c r="J44" s="229">
        <f>'(F2)Shpenz. sipas funks. bruto'!I25</f>
        <v>0</v>
      </c>
      <c r="K44" s="229">
        <f>'(F2)Shpenz. sipas funks. bruto'!J25</f>
        <v>0</v>
      </c>
      <c r="L44" s="229">
        <f>'(F2)Shpenz. sipas funks. bruto'!K25</f>
        <v>0</v>
      </c>
      <c r="M44" s="484">
        <f>'(F2)Shpenz. sipas funks. bruto'!L25</f>
        <v>0</v>
      </c>
      <c r="N44" s="229">
        <f>'(F2)Shpenz. sipas funks. bruto'!M25</f>
        <v>0</v>
      </c>
      <c r="O44" s="229">
        <f>'(F2)Shpenz. sipas funks. bruto'!N25</f>
        <v>0</v>
      </c>
      <c r="P44" s="229">
        <f>'(F2)Shpenz. sipas funks. bruto'!O25</f>
        <v>0</v>
      </c>
      <c r="Q44" s="484">
        <f>'(F2)Shpenz. sipas funks. bruto'!P25</f>
        <v>0</v>
      </c>
    </row>
    <row r="45" spans="1:17" ht="15" customHeight="1" x14ac:dyDescent="0.2">
      <c r="A45" s="319" t="str">
        <f>'(B3) Struktura Organizative'!A26</f>
        <v>Funksioni 21</v>
      </c>
      <c r="B45" s="319" t="str">
        <f>'(B3) Struktura Organizative'!B26</f>
        <v>Shërbimi borxhi afatshkurtër</v>
      </c>
      <c r="C45" s="319" t="str">
        <f>'(B3) Struktura Organizative'!F26</f>
        <v xml:space="preserve"> </v>
      </c>
      <c r="D45" s="491">
        <f>'(F2)Shpenz. sipas funks. bruto'!C26</f>
        <v>0</v>
      </c>
      <c r="E45" s="491">
        <f>'(F2)Shpenz. sipas funks. bruto'!D26</f>
        <v>0</v>
      </c>
      <c r="F45" s="229">
        <f>'(F2)Shpenz. sipas funks. bruto'!E26</f>
        <v>0</v>
      </c>
      <c r="G45" s="229">
        <f>'(F2)Shpenz. sipas funks. bruto'!F26</f>
        <v>0</v>
      </c>
      <c r="H45" s="229">
        <f>'(F2)Shpenz. sipas funks. bruto'!G26</f>
        <v>0</v>
      </c>
      <c r="I45" s="484">
        <f>'(F2)Shpenz. sipas funks. bruto'!H26</f>
        <v>0</v>
      </c>
      <c r="J45" s="229">
        <f>'(F2)Shpenz. sipas funks. bruto'!I26</f>
        <v>0</v>
      </c>
      <c r="K45" s="229">
        <f>'(F2)Shpenz. sipas funks. bruto'!J26</f>
        <v>0</v>
      </c>
      <c r="L45" s="229">
        <f>'(F2)Shpenz. sipas funks. bruto'!K26</f>
        <v>0</v>
      </c>
      <c r="M45" s="484">
        <f>'(F2)Shpenz. sipas funks. bruto'!L26</f>
        <v>0</v>
      </c>
      <c r="N45" s="229">
        <f>'(F2)Shpenz. sipas funks. bruto'!M26</f>
        <v>0</v>
      </c>
      <c r="O45" s="229">
        <f>'(F2)Shpenz. sipas funks. bruto'!N26</f>
        <v>0</v>
      </c>
      <c r="P45" s="229">
        <f>'(F2)Shpenz. sipas funks. bruto'!O26</f>
        <v>0</v>
      </c>
      <c r="Q45" s="484">
        <f>'(F2)Shpenz. sipas funks. bruto'!P26</f>
        <v>0</v>
      </c>
    </row>
    <row r="46" spans="1:17" ht="15" customHeight="1" x14ac:dyDescent="0.2">
      <c r="A46" s="319" t="str">
        <f>'(B3) Struktura Organizative'!A27</f>
        <v>Funksioni 22</v>
      </c>
      <c r="B46" s="319" t="str">
        <f>'(B3) Struktura Organizative'!B27</f>
        <v>Shërbimi borxhi afatgjatë</v>
      </c>
      <c r="C46" s="319" t="str">
        <f>'(B3) Struktura Organizative'!F27</f>
        <v xml:space="preserve"> </v>
      </c>
      <c r="D46" s="491">
        <f>'(F2)Shpenz. sipas funks. bruto'!C27</f>
        <v>0</v>
      </c>
      <c r="E46" s="491">
        <f>'(F2)Shpenz. sipas funks. bruto'!D27</f>
        <v>0</v>
      </c>
      <c r="F46" s="229">
        <f>'(F2)Shpenz. sipas funks. bruto'!E27</f>
        <v>0</v>
      </c>
      <c r="G46" s="229">
        <f>'(F2)Shpenz. sipas funks. bruto'!F27</f>
        <v>0</v>
      </c>
      <c r="H46" s="229">
        <f>'(F2)Shpenz. sipas funks. bruto'!G27</f>
        <v>0</v>
      </c>
      <c r="I46" s="484">
        <f>'(F2)Shpenz. sipas funks. bruto'!H27</f>
        <v>0</v>
      </c>
      <c r="J46" s="229">
        <f>'(F2)Shpenz. sipas funks. bruto'!I27</f>
        <v>0</v>
      </c>
      <c r="K46" s="229">
        <f>'(F2)Shpenz. sipas funks. bruto'!J27</f>
        <v>0</v>
      </c>
      <c r="L46" s="229">
        <f>'(F2)Shpenz. sipas funks. bruto'!K27</f>
        <v>0</v>
      </c>
      <c r="M46" s="484">
        <f>'(F2)Shpenz. sipas funks. bruto'!L27</f>
        <v>0</v>
      </c>
      <c r="N46" s="229">
        <f>'(F2)Shpenz. sipas funks. bruto'!M27</f>
        <v>0</v>
      </c>
      <c r="O46" s="229">
        <f>'(F2)Shpenz. sipas funks. bruto'!N27</f>
        <v>0</v>
      </c>
      <c r="P46" s="229">
        <f>'(F2)Shpenz. sipas funks. bruto'!O27</f>
        <v>0</v>
      </c>
      <c r="Q46" s="484">
        <f>'(F2)Shpenz. sipas funks. bruto'!P27</f>
        <v>0</v>
      </c>
    </row>
    <row r="47" spans="1:17" x14ac:dyDescent="0.2">
      <c r="A47" s="289"/>
      <c r="B47" s="289"/>
      <c r="C47" s="289"/>
    </row>
    <row r="48" spans="1:17" ht="15" customHeight="1" x14ac:dyDescent="0.2">
      <c r="A48" s="917" t="s">
        <v>0</v>
      </c>
      <c r="B48" s="917"/>
      <c r="C48" s="611"/>
      <c r="D48" s="492">
        <f t="shared" ref="D48:Q48" si="4">D6+D7+D8+D9+D10+D11+D12+D13+D14+D15+D16+D17+D18+D19+D20</f>
        <v>21780</v>
      </c>
      <c r="E48" s="492">
        <f t="shared" si="4"/>
        <v>27094</v>
      </c>
      <c r="F48" s="492">
        <f t="shared" si="4"/>
        <v>12726</v>
      </c>
      <c r="G48" s="492">
        <f t="shared" si="4"/>
        <v>7296.4804000000004</v>
      </c>
      <c r="H48" s="492">
        <f t="shared" si="4"/>
        <v>2912</v>
      </c>
      <c r="I48" s="492">
        <f t="shared" si="4"/>
        <v>22934.4804</v>
      </c>
      <c r="J48" s="492">
        <f t="shared" si="4"/>
        <v>13239</v>
      </c>
      <c r="K48" s="492">
        <f t="shared" si="4"/>
        <v>7912.0302489600008</v>
      </c>
      <c r="L48" s="492">
        <f t="shared" si="4"/>
        <v>1866</v>
      </c>
      <c r="M48" s="492">
        <f t="shared" si="4"/>
        <v>23017.03024896</v>
      </c>
      <c r="N48" s="492">
        <f t="shared" si="4"/>
        <v>13768</v>
      </c>
      <c r="O48" s="492">
        <f t="shared" si="4"/>
        <v>8213.0023866248957</v>
      </c>
      <c r="P48" s="492">
        <f t="shared" si="4"/>
        <v>2053</v>
      </c>
      <c r="Q48" s="492">
        <f t="shared" si="4"/>
        <v>24034.002386624896</v>
      </c>
    </row>
  </sheetData>
  <sheetProtection password="C771" sheet="1" objects="1" scenarios="1" selectLockedCells="1"/>
  <mergeCells count="6">
    <mergeCell ref="A48:B48"/>
    <mergeCell ref="A1:Q1"/>
    <mergeCell ref="F3:I4"/>
    <mergeCell ref="J3:M4"/>
    <mergeCell ref="N3:Q4"/>
    <mergeCell ref="A23:B23"/>
  </mergeCells>
  <pageMargins left="0.78740157480314965" right="0.70866141732283472" top="0.86614173228346458" bottom="0.78740157480314965" header="0.43307086614173229" footer="0.31496062992125984"/>
  <pageSetup paperSize="9" scale="76" fitToHeight="0" orientation="landscape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  <rowBreaks count="2" manualBreakCount="2">
    <brk id="24" max="16383" man="1"/>
    <brk id="140" max="15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6"/>
  <sheetViews>
    <sheetView showGridLines="0" zoomScaleNormal="100" workbookViewId="0">
      <selection activeCell="D2" sqref="D2:G2"/>
    </sheetView>
  </sheetViews>
  <sheetFormatPr baseColWidth="10" defaultColWidth="4.140625" defaultRowHeight="12.75" x14ac:dyDescent="0.2"/>
  <cols>
    <col min="1" max="1" width="4.140625" style="283"/>
    <col min="2" max="2" width="11.140625" style="283" bestFit="1" customWidth="1"/>
    <col min="3" max="3" width="11.140625" style="283" customWidth="1"/>
    <col min="4" max="4" width="35" style="283" bestFit="1" customWidth="1"/>
    <col min="5" max="5" width="1.28515625" style="283" customWidth="1"/>
    <col min="6" max="6" width="8.7109375" style="283" bestFit="1" customWidth="1"/>
    <col min="7" max="7" width="8.7109375" style="283" bestFit="1" customWidth="1" collapsed="1"/>
    <col min="8" max="8" width="8.7109375" style="283" hidden="1" customWidth="1"/>
    <col min="9" max="10" width="7.42578125" style="283" hidden="1" customWidth="1"/>
    <col min="11" max="11" width="8.7109375" style="283" bestFit="1" customWidth="1"/>
    <col min="12" max="12" width="8.7109375" style="283" hidden="1" customWidth="1" collapsed="1"/>
    <col min="13" max="14" width="7.42578125" style="283" hidden="1" customWidth="1"/>
    <col min="15" max="15" width="8.7109375" style="283" bestFit="1" customWidth="1"/>
    <col min="16" max="16" width="8.7109375" style="283" hidden="1" customWidth="1" collapsed="1"/>
    <col min="17" max="18" width="7.42578125" style="283" hidden="1" customWidth="1"/>
    <col min="19" max="19" width="8.7109375" style="283" bestFit="1" customWidth="1"/>
    <col min="20" max="206" width="11.5703125" style="283" customWidth="1"/>
    <col min="207" max="207" width="3.85546875" style="283" customWidth="1"/>
    <col min="208" max="208" width="22" style="283" customWidth="1"/>
    <col min="209" max="211" width="4.140625" style="283" customWidth="1"/>
    <col min="212" max="212" width="5.85546875" style="283" customWidth="1"/>
    <col min="213" max="213" width="4.140625" style="283" customWidth="1"/>
    <col min="214" max="214" width="0.85546875" style="283" customWidth="1"/>
    <col min="215" max="215" width="5.85546875" style="283" customWidth="1"/>
    <col min="216" max="216" width="4.140625" style="283" customWidth="1"/>
    <col min="217" max="217" width="0.85546875" style="283" customWidth="1"/>
    <col min="218" max="218" width="5.85546875" style="283" customWidth="1"/>
    <col min="219" max="219" width="4.140625" style="283" customWidth="1"/>
    <col min="220" max="220" width="0.85546875" style="283" customWidth="1"/>
    <col min="221" max="221" width="5.85546875" style="283" customWidth="1"/>
    <col min="222" max="16384" width="4.140625" style="283"/>
  </cols>
  <sheetData>
    <row r="1" spans="1:20" ht="21" x14ac:dyDescent="0.35">
      <c r="A1" s="776" t="str">
        <f>'(G1) Translator'!A101</f>
        <v xml:space="preserve">(F7) GRAFIKU I SHPENZIMEVE SIPAS FUNKSIONIT - SHUMA BRUTO 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  <c r="T1" s="778"/>
    </row>
    <row r="2" spans="1:20" s="273" customFormat="1" ht="12.75" customHeight="1" x14ac:dyDescent="0.2">
      <c r="P2" s="274"/>
      <c r="Q2" s="274"/>
      <c r="R2" s="274"/>
      <c r="S2" s="274"/>
    </row>
    <row r="3" spans="1:20" ht="15" customHeight="1" x14ac:dyDescent="0.2">
      <c r="F3" s="122">
        <f>'(B1)Informacion i përgjithshëm '!B5</f>
        <v>2011</v>
      </c>
      <c r="G3" s="122">
        <f>'(B1)Informacion i përgjithshëm '!B6</f>
        <v>2012</v>
      </c>
      <c r="H3" s="898">
        <f>'(B1)Informacion i përgjithshëm '!B7</f>
        <v>2013</v>
      </c>
      <c r="I3" s="898"/>
      <c r="J3" s="898"/>
      <c r="K3" s="898"/>
      <c r="L3" s="898">
        <f>'(B1)Informacion i përgjithshëm '!B8</f>
        <v>2014</v>
      </c>
      <c r="M3" s="898"/>
      <c r="N3" s="898"/>
      <c r="O3" s="898"/>
      <c r="P3" s="898">
        <f>'(B1)Informacion i përgjithshëm '!B9</f>
        <v>2015</v>
      </c>
      <c r="Q3" s="898"/>
      <c r="R3" s="898"/>
      <c r="S3" s="898"/>
    </row>
    <row r="4" spans="1:20" ht="15" customHeight="1" x14ac:dyDescent="0.2">
      <c r="B4" s="715" t="str">
        <f>'(B2) Programet'!B6</f>
        <v>Programi 1</v>
      </c>
      <c r="C4" s="493" t="s">
        <v>101</v>
      </c>
      <c r="D4" s="715" t="str">
        <f>'(B2) Programet'!A6</f>
        <v>Kultura dhe Turizmi</v>
      </c>
      <c r="F4" s="491">
        <f t="shared" ref="F4:S13" si="0">SUMIF($E$23:$E$44,$B4,F$23:F$44)</f>
        <v>412</v>
      </c>
      <c r="G4" s="491">
        <f t="shared" si="0"/>
        <v>850</v>
      </c>
      <c r="H4" s="229">
        <f t="shared" si="0"/>
        <v>0</v>
      </c>
      <c r="I4" s="229">
        <f t="shared" si="0"/>
        <v>0</v>
      </c>
      <c r="J4" s="229">
        <f t="shared" si="0"/>
        <v>0</v>
      </c>
      <c r="K4" s="492">
        <f t="shared" si="0"/>
        <v>0</v>
      </c>
      <c r="L4" s="229">
        <f t="shared" si="0"/>
        <v>0</v>
      </c>
      <c r="M4" s="229">
        <f t="shared" si="0"/>
        <v>0</v>
      </c>
      <c r="N4" s="229">
        <f t="shared" si="0"/>
        <v>0</v>
      </c>
      <c r="O4" s="492">
        <f t="shared" si="0"/>
        <v>0</v>
      </c>
      <c r="P4" s="229">
        <f t="shared" si="0"/>
        <v>0</v>
      </c>
      <c r="Q4" s="229">
        <f t="shared" si="0"/>
        <v>0</v>
      </c>
      <c r="R4" s="229">
        <f t="shared" si="0"/>
        <v>0</v>
      </c>
      <c r="S4" s="492">
        <f t="shared" si="0"/>
        <v>0</v>
      </c>
    </row>
    <row r="5" spans="1:20" ht="15" customHeight="1" x14ac:dyDescent="0.2">
      <c r="B5" s="715" t="str">
        <f>'(B2) Programet'!B7</f>
        <v>Programi 2</v>
      </c>
      <c r="C5" s="493" t="s">
        <v>102</v>
      </c>
      <c r="D5" s="715" t="str">
        <f>'(B2) Programet'!A7</f>
        <v>Sherbimet Publike</v>
      </c>
      <c r="F5" s="491">
        <f t="shared" si="0"/>
        <v>2731</v>
      </c>
      <c r="G5" s="491">
        <f t="shared" si="0"/>
        <v>4582</v>
      </c>
      <c r="H5" s="229">
        <f t="shared" si="0"/>
        <v>2211</v>
      </c>
      <c r="I5" s="229">
        <f t="shared" si="0"/>
        <v>1800.2927999999997</v>
      </c>
      <c r="J5" s="229">
        <f t="shared" si="0"/>
        <v>0</v>
      </c>
      <c r="K5" s="492">
        <f t="shared" si="0"/>
        <v>4011.2927999999997</v>
      </c>
      <c r="L5" s="229">
        <f t="shared" si="0"/>
        <v>2303</v>
      </c>
      <c r="M5" s="229">
        <f t="shared" si="0"/>
        <v>1977.8516761599994</v>
      </c>
      <c r="N5" s="229">
        <f t="shared" si="0"/>
        <v>0</v>
      </c>
      <c r="O5" s="492">
        <f t="shared" si="0"/>
        <v>4280.8516761599994</v>
      </c>
      <c r="P5" s="229">
        <f t="shared" si="0"/>
        <v>2395</v>
      </c>
      <c r="Q5" s="229">
        <f t="shared" si="0"/>
        <v>2057.5138283740152</v>
      </c>
      <c r="R5" s="229">
        <f t="shared" si="0"/>
        <v>0</v>
      </c>
      <c r="S5" s="492">
        <f t="shared" si="0"/>
        <v>4452.5138283740152</v>
      </c>
    </row>
    <row r="6" spans="1:20" ht="15" customHeight="1" x14ac:dyDescent="0.2">
      <c r="B6" s="715" t="str">
        <f>'(B2) Programet'!B8</f>
        <v>Programi 3</v>
      </c>
      <c r="C6" s="493" t="s">
        <v>103</v>
      </c>
      <c r="D6" s="715" t="str">
        <f>'(B2) Programet'!A8</f>
        <v>Infrastruktura rrugore</v>
      </c>
      <c r="F6" s="491">
        <f t="shared" si="0"/>
        <v>1157</v>
      </c>
      <c r="G6" s="491">
        <f t="shared" si="0"/>
        <v>7937</v>
      </c>
      <c r="H6" s="229">
        <f t="shared" si="0"/>
        <v>494</v>
      </c>
      <c r="I6" s="229">
        <f t="shared" si="0"/>
        <v>1031.0940000000001</v>
      </c>
      <c r="J6" s="229">
        <f t="shared" si="0"/>
        <v>1941</v>
      </c>
      <c r="K6" s="492">
        <f t="shared" si="0"/>
        <v>3466.0940000000001</v>
      </c>
      <c r="L6" s="229">
        <f t="shared" si="0"/>
        <v>514</v>
      </c>
      <c r="M6" s="229">
        <f t="shared" si="0"/>
        <v>1073.4710519999999</v>
      </c>
      <c r="N6" s="229">
        <f t="shared" si="0"/>
        <v>0</v>
      </c>
      <c r="O6" s="492">
        <f t="shared" si="0"/>
        <v>1587.4710519999999</v>
      </c>
      <c r="P6" s="229">
        <f t="shared" si="0"/>
        <v>534</v>
      </c>
      <c r="Q6" s="229">
        <f t="shared" si="0"/>
        <v>1113.794951976</v>
      </c>
      <c r="R6" s="229">
        <f t="shared" si="0"/>
        <v>0</v>
      </c>
      <c r="S6" s="492">
        <f t="shared" si="0"/>
        <v>1647.794951976</v>
      </c>
    </row>
    <row r="7" spans="1:20" ht="15" customHeight="1" x14ac:dyDescent="0.2">
      <c r="B7" s="715" t="str">
        <f>'(B2) Programet'!B9</f>
        <v>Programi 4</v>
      </c>
      <c r="C7" s="493" t="s">
        <v>523</v>
      </c>
      <c r="D7" s="715" t="str">
        <f>'(B2) Programet'!A9</f>
        <v>Kujdesi social dhe solidariteti</v>
      </c>
      <c r="F7" s="491">
        <f t="shared" si="0"/>
        <v>1018</v>
      </c>
      <c r="G7" s="491">
        <f t="shared" si="0"/>
        <v>1679</v>
      </c>
      <c r="H7" s="229">
        <f t="shared" si="0"/>
        <v>1252</v>
      </c>
      <c r="I7" s="229">
        <f t="shared" si="0"/>
        <v>500.33600000000013</v>
      </c>
      <c r="J7" s="229">
        <f t="shared" si="0"/>
        <v>0</v>
      </c>
      <c r="K7" s="492">
        <f t="shared" si="0"/>
        <v>1752.3360000000002</v>
      </c>
      <c r="L7" s="229">
        <f t="shared" si="0"/>
        <v>1302</v>
      </c>
      <c r="M7" s="229">
        <f t="shared" si="0"/>
        <v>519.77510400000017</v>
      </c>
      <c r="N7" s="229">
        <f t="shared" si="0"/>
        <v>0</v>
      </c>
      <c r="O7" s="492">
        <f t="shared" si="0"/>
        <v>1821.7751040000003</v>
      </c>
      <c r="P7" s="229">
        <f t="shared" si="0"/>
        <v>1354</v>
      </c>
      <c r="Q7" s="229">
        <f t="shared" si="0"/>
        <v>540.64610816000015</v>
      </c>
      <c r="R7" s="229">
        <f t="shared" si="0"/>
        <v>0</v>
      </c>
      <c r="S7" s="492">
        <f t="shared" si="0"/>
        <v>1894.64610816</v>
      </c>
    </row>
    <row r="8" spans="1:20" ht="15" customHeight="1" x14ac:dyDescent="0.2">
      <c r="B8" s="715" t="str">
        <f>'(B2) Programet'!B10</f>
        <v>Programi 5</v>
      </c>
      <c r="C8" s="493" t="s">
        <v>104</v>
      </c>
      <c r="D8" s="715" t="str">
        <f>'(B2) Programet'!A10</f>
        <v>Mjedisi, Mrojtja e Pyjeve dhe Kullotave</v>
      </c>
      <c r="F8" s="491">
        <f t="shared" si="0"/>
        <v>1192</v>
      </c>
      <c r="G8" s="491">
        <f t="shared" si="0"/>
        <v>1286</v>
      </c>
      <c r="H8" s="229">
        <f t="shared" si="0"/>
        <v>1394</v>
      </c>
      <c r="I8" s="229">
        <f t="shared" si="0"/>
        <v>8.3599999999933061E-2</v>
      </c>
      <c r="J8" s="229">
        <f t="shared" si="0"/>
        <v>0</v>
      </c>
      <c r="K8" s="492">
        <f t="shared" si="0"/>
        <v>1394.0835999999999</v>
      </c>
      <c r="L8" s="229">
        <f t="shared" si="0"/>
        <v>1450</v>
      </c>
      <c r="M8" s="229">
        <f t="shared" si="0"/>
        <v>0.34068399999989651</v>
      </c>
      <c r="N8" s="229">
        <f t="shared" si="0"/>
        <v>0</v>
      </c>
      <c r="O8" s="492">
        <f t="shared" si="0"/>
        <v>1450.3406839999998</v>
      </c>
      <c r="P8" s="229">
        <f t="shared" si="0"/>
        <v>1509</v>
      </c>
      <c r="Q8" s="229">
        <f t="shared" si="0"/>
        <v>-0.13170530000013514</v>
      </c>
      <c r="R8" s="229">
        <f t="shared" si="0"/>
        <v>0</v>
      </c>
      <c r="S8" s="492">
        <f t="shared" si="0"/>
        <v>1508.8682946999998</v>
      </c>
    </row>
    <row r="9" spans="1:20" ht="15" customHeight="1" x14ac:dyDescent="0.2">
      <c r="B9" s="715" t="str">
        <f>'(B2) Programet'!B11</f>
        <v>Programi 6</v>
      </c>
      <c r="C9" s="493" t="s">
        <v>105</v>
      </c>
      <c r="D9" s="715" t="str">
        <f>'(B2) Programet'!A11</f>
        <v>Arsimi Parauniversitar dhe Edukimit</v>
      </c>
      <c r="F9" s="491">
        <f t="shared" si="0"/>
        <v>0</v>
      </c>
      <c r="G9" s="491">
        <f t="shared" si="0"/>
        <v>0</v>
      </c>
      <c r="H9" s="229">
        <f t="shared" si="0"/>
        <v>0</v>
      </c>
      <c r="I9" s="229">
        <f t="shared" si="0"/>
        <v>0</v>
      </c>
      <c r="J9" s="229">
        <f t="shared" si="0"/>
        <v>0</v>
      </c>
      <c r="K9" s="492">
        <f t="shared" si="0"/>
        <v>0</v>
      </c>
      <c r="L9" s="229">
        <f t="shared" si="0"/>
        <v>0</v>
      </c>
      <c r="M9" s="229">
        <f t="shared" si="0"/>
        <v>0</v>
      </c>
      <c r="N9" s="229">
        <f t="shared" si="0"/>
        <v>0</v>
      </c>
      <c r="O9" s="492">
        <f t="shared" si="0"/>
        <v>0</v>
      </c>
      <c r="P9" s="229">
        <f t="shared" si="0"/>
        <v>0</v>
      </c>
      <c r="Q9" s="229">
        <f t="shared" si="0"/>
        <v>0</v>
      </c>
      <c r="R9" s="229">
        <f t="shared" si="0"/>
        <v>0</v>
      </c>
      <c r="S9" s="492">
        <f t="shared" si="0"/>
        <v>0</v>
      </c>
    </row>
    <row r="10" spans="1:20" ht="15" customHeight="1" x14ac:dyDescent="0.2">
      <c r="B10" s="715" t="str">
        <f>'(B2) Programet'!B12</f>
        <v>Programi 7</v>
      </c>
      <c r="C10" s="493" t="s">
        <v>106</v>
      </c>
      <c r="D10" s="715" t="str">
        <f>'(B2) Programet'!A12</f>
        <v>Programi Mbrojtja e Mjedisit</v>
      </c>
      <c r="F10" s="491">
        <f t="shared" si="0"/>
        <v>0</v>
      </c>
      <c r="G10" s="491">
        <f t="shared" si="0"/>
        <v>0</v>
      </c>
      <c r="H10" s="229">
        <f t="shared" si="0"/>
        <v>0</v>
      </c>
      <c r="I10" s="229">
        <f t="shared" si="0"/>
        <v>0</v>
      </c>
      <c r="J10" s="229">
        <f t="shared" si="0"/>
        <v>0</v>
      </c>
      <c r="K10" s="492">
        <f t="shared" si="0"/>
        <v>0</v>
      </c>
      <c r="L10" s="229">
        <f t="shared" si="0"/>
        <v>0</v>
      </c>
      <c r="M10" s="229">
        <f t="shared" si="0"/>
        <v>0</v>
      </c>
      <c r="N10" s="229">
        <f t="shared" si="0"/>
        <v>0</v>
      </c>
      <c r="O10" s="492">
        <f t="shared" si="0"/>
        <v>0</v>
      </c>
      <c r="P10" s="229">
        <f t="shared" si="0"/>
        <v>0</v>
      </c>
      <c r="Q10" s="229">
        <f t="shared" si="0"/>
        <v>0</v>
      </c>
      <c r="R10" s="229">
        <f t="shared" si="0"/>
        <v>0</v>
      </c>
      <c r="S10" s="492">
        <f t="shared" si="0"/>
        <v>0</v>
      </c>
    </row>
    <row r="11" spans="1:20" ht="15" customHeight="1" x14ac:dyDescent="0.2">
      <c r="B11" s="715" t="str">
        <f>'(B2) Programet'!B13</f>
        <v>Programi 8</v>
      </c>
      <c r="C11" s="493" t="s">
        <v>107</v>
      </c>
      <c r="D11" s="715" t="str">
        <f>'(B2) Programet'!A13</f>
        <v>Planifikim Manaxhim Administrim</v>
      </c>
      <c r="F11" s="491">
        <f t="shared" si="0"/>
        <v>15270</v>
      </c>
      <c r="G11" s="491">
        <f t="shared" si="0"/>
        <v>10760</v>
      </c>
      <c r="H11" s="229">
        <f t="shared" si="0"/>
        <v>7375</v>
      </c>
      <c r="I11" s="229">
        <f t="shared" si="0"/>
        <v>3964.6740000000009</v>
      </c>
      <c r="J11" s="229">
        <f t="shared" si="0"/>
        <v>971</v>
      </c>
      <c r="K11" s="492">
        <f t="shared" si="0"/>
        <v>12310.674000000001</v>
      </c>
      <c r="L11" s="229">
        <f t="shared" si="0"/>
        <v>7670</v>
      </c>
      <c r="M11" s="229">
        <f t="shared" si="0"/>
        <v>4340.5917328000014</v>
      </c>
      <c r="N11" s="229">
        <f t="shared" si="0"/>
        <v>1866</v>
      </c>
      <c r="O11" s="492">
        <f t="shared" si="0"/>
        <v>13876.591732800001</v>
      </c>
      <c r="P11" s="229">
        <f t="shared" si="0"/>
        <v>7976</v>
      </c>
      <c r="Q11" s="229">
        <f t="shared" si="0"/>
        <v>4501.1792034148802</v>
      </c>
      <c r="R11" s="229">
        <f t="shared" si="0"/>
        <v>2053</v>
      </c>
      <c r="S11" s="492">
        <f t="shared" si="0"/>
        <v>14530.17920341488</v>
      </c>
    </row>
    <row r="12" spans="1:20" ht="15" customHeight="1" x14ac:dyDescent="0.2">
      <c r="B12" s="715" t="str">
        <f>'(B2) Programet'!B14</f>
        <v>Programi 9</v>
      </c>
      <c r="C12" s="493" t="s">
        <v>108</v>
      </c>
      <c r="D12" s="715">
        <f>'(B2) Programet'!A14</f>
        <v>0</v>
      </c>
      <c r="F12" s="491">
        <f t="shared" si="0"/>
        <v>0</v>
      </c>
      <c r="G12" s="491">
        <f t="shared" si="0"/>
        <v>0</v>
      </c>
      <c r="H12" s="229">
        <f t="shared" si="0"/>
        <v>0</v>
      </c>
      <c r="I12" s="229">
        <f t="shared" si="0"/>
        <v>0</v>
      </c>
      <c r="J12" s="229">
        <f t="shared" si="0"/>
        <v>0</v>
      </c>
      <c r="K12" s="492">
        <f t="shared" si="0"/>
        <v>0</v>
      </c>
      <c r="L12" s="229">
        <f t="shared" si="0"/>
        <v>0</v>
      </c>
      <c r="M12" s="229">
        <f t="shared" si="0"/>
        <v>0</v>
      </c>
      <c r="N12" s="229">
        <f t="shared" si="0"/>
        <v>0</v>
      </c>
      <c r="O12" s="492">
        <f t="shared" si="0"/>
        <v>0</v>
      </c>
      <c r="P12" s="229">
        <f t="shared" si="0"/>
        <v>0</v>
      </c>
      <c r="Q12" s="229">
        <f t="shared" si="0"/>
        <v>0</v>
      </c>
      <c r="R12" s="229">
        <f t="shared" si="0"/>
        <v>0</v>
      </c>
      <c r="S12" s="492">
        <f t="shared" si="0"/>
        <v>0</v>
      </c>
    </row>
    <row r="13" spans="1:20" ht="15" customHeight="1" x14ac:dyDescent="0.2">
      <c r="B13" s="715" t="str">
        <f>'(B2) Programet'!B15</f>
        <v>Programi 10</v>
      </c>
      <c r="C13" s="493" t="s">
        <v>109</v>
      </c>
      <c r="D13" s="715">
        <f>'(B2) Programet'!A15</f>
        <v>0</v>
      </c>
      <c r="F13" s="491">
        <f t="shared" si="0"/>
        <v>0</v>
      </c>
      <c r="G13" s="491">
        <f t="shared" si="0"/>
        <v>0</v>
      </c>
      <c r="H13" s="229">
        <f t="shared" si="0"/>
        <v>0</v>
      </c>
      <c r="I13" s="229">
        <f t="shared" si="0"/>
        <v>0</v>
      </c>
      <c r="J13" s="229">
        <f t="shared" si="0"/>
        <v>0</v>
      </c>
      <c r="K13" s="492">
        <f t="shared" si="0"/>
        <v>0</v>
      </c>
      <c r="L13" s="229">
        <f t="shared" si="0"/>
        <v>0</v>
      </c>
      <c r="M13" s="229">
        <f t="shared" si="0"/>
        <v>0</v>
      </c>
      <c r="N13" s="229">
        <f t="shared" si="0"/>
        <v>0</v>
      </c>
      <c r="O13" s="492">
        <f t="shared" si="0"/>
        <v>0</v>
      </c>
      <c r="P13" s="229">
        <f t="shared" si="0"/>
        <v>0</v>
      </c>
      <c r="Q13" s="229">
        <f t="shared" si="0"/>
        <v>0</v>
      </c>
      <c r="R13" s="229">
        <f t="shared" si="0"/>
        <v>0</v>
      </c>
      <c r="S13" s="492">
        <f t="shared" si="0"/>
        <v>0</v>
      </c>
    </row>
    <row r="14" spans="1:20" ht="15" customHeight="1" x14ac:dyDescent="0.2">
      <c r="B14" s="715" t="str">
        <f>'(B2) Programet'!B16</f>
        <v>Programi 11</v>
      </c>
      <c r="C14" s="493" t="s">
        <v>110</v>
      </c>
      <c r="D14" s="715">
        <f>'(B2) Programet'!A16</f>
        <v>0</v>
      </c>
      <c r="F14" s="491">
        <f t="shared" ref="F14:S19" si="1">SUMIF($E$23:$E$44,$B14,F$23:F$44)</f>
        <v>0</v>
      </c>
      <c r="G14" s="491">
        <f t="shared" si="1"/>
        <v>0</v>
      </c>
      <c r="H14" s="229">
        <f t="shared" si="1"/>
        <v>0</v>
      </c>
      <c r="I14" s="229">
        <f t="shared" si="1"/>
        <v>0</v>
      </c>
      <c r="J14" s="229">
        <f t="shared" si="1"/>
        <v>0</v>
      </c>
      <c r="K14" s="492">
        <f t="shared" si="1"/>
        <v>0</v>
      </c>
      <c r="L14" s="229">
        <f t="shared" si="1"/>
        <v>0</v>
      </c>
      <c r="M14" s="229">
        <f t="shared" si="1"/>
        <v>0</v>
      </c>
      <c r="N14" s="229">
        <f t="shared" si="1"/>
        <v>0</v>
      </c>
      <c r="O14" s="492">
        <f t="shared" si="1"/>
        <v>0</v>
      </c>
      <c r="P14" s="229">
        <f t="shared" si="1"/>
        <v>0</v>
      </c>
      <c r="Q14" s="229">
        <f t="shared" si="1"/>
        <v>0</v>
      </c>
      <c r="R14" s="229">
        <f t="shared" si="1"/>
        <v>0</v>
      </c>
      <c r="S14" s="492">
        <f t="shared" si="1"/>
        <v>0</v>
      </c>
    </row>
    <row r="15" spans="1:20" ht="15" customHeight="1" x14ac:dyDescent="0.2">
      <c r="B15" s="715" t="str">
        <f>'(B2) Programet'!B17</f>
        <v>Programi 12</v>
      </c>
      <c r="C15" s="493" t="s">
        <v>111</v>
      </c>
      <c r="D15" s="715">
        <f>'(B2) Programet'!A17</f>
        <v>0</v>
      </c>
      <c r="F15" s="491">
        <f t="shared" si="1"/>
        <v>0</v>
      </c>
      <c r="G15" s="491">
        <f t="shared" si="1"/>
        <v>0</v>
      </c>
      <c r="H15" s="229">
        <f t="shared" si="1"/>
        <v>0</v>
      </c>
      <c r="I15" s="229">
        <f t="shared" si="1"/>
        <v>0</v>
      </c>
      <c r="J15" s="229">
        <f t="shared" si="1"/>
        <v>0</v>
      </c>
      <c r="K15" s="492">
        <f t="shared" si="1"/>
        <v>0</v>
      </c>
      <c r="L15" s="229">
        <f t="shared" si="1"/>
        <v>0</v>
      </c>
      <c r="M15" s="229">
        <f t="shared" si="1"/>
        <v>0</v>
      </c>
      <c r="N15" s="229">
        <f t="shared" si="1"/>
        <v>0</v>
      </c>
      <c r="O15" s="492">
        <f t="shared" si="1"/>
        <v>0</v>
      </c>
      <c r="P15" s="229">
        <f t="shared" si="1"/>
        <v>0</v>
      </c>
      <c r="Q15" s="229">
        <f t="shared" si="1"/>
        <v>0</v>
      </c>
      <c r="R15" s="229">
        <f t="shared" si="1"/>
        <v>0</v>
      </c>
      <c r="S15" s="492">
        <f t="shared" si="1"/>
        <v>0</v>
      </c>
    </row>
    <row r="16" spans="1:20" ht="15" customHeight="1" x14ac:dyDescent="0.2">
      <c r="B16" s="715" t="str">
        <f>'(B2) Programet'!B18</f>
        <v>Programi 13</v>
      </c>
      <c r="C16" s="493" t="s">
        <v>112</v>
      </c>
      <c r="D16" s="715">
        <f>'(B2) Programet'!A18</f>
        <v>0</v>
      </c>
      <c r="F16" s="491">
        <f t="shared" si="1"/>
        <v>0</v>
      </c>
      <c r="G16" s="491">
        <f t="shared" si="1"/>
        <v>0</v>
      </c>
      <c r="H16" s="229">
        <f t="shared" si="1"/>
        <v>0</v>
      </c>
      <c r="I16" s="229">
        <f t="shared" si="1"/>
        <v>0</v>
      </c>
      <c r="J16" s="229">
        <f t="shared" si="1"/>
        <v>0</v>
      </c>
      <c r="K16" s="492">
        <f t="shared" si="1"/>
        <v>0</v>
      </c>
      <c r="L16" s="229">
        <f t="shared" si="1"/>
        <v>0</v>
      </c>
      <c r="M16" s="229">
        <f t="shared" si="1"/>
        <v>0</v>
      </c>
      <c r="N16" s="229">
        <f t="shared" si="1"/>
        <v>0</v>
      </c>
      <c r="O16" s="492">
        <f t="shared" si="1"/>
        <v>0</v>
      </c>
      <c r="P16" s="229">
        <f t="shared" si="1"/>
        <v>0</v>
      </c>
      <c r="Q16" s="229">
        <f t="shared" si="1"/>
        <v>0</v>
      </c>
      <c r="R16" s="229">
        <f t="shared" si="1"/>
        <v>0</v>
      </c>
      <c r="S16" s="492">
        <f t="shared" si="1"/>
        <v>0</v>
      </c>
    </row>
    <row r="17" spans="2:19" ht="15" customHeight="1" x14ac:dyDescent="0.2">
      <c r="B17" s="715" t="str">
        <f>'(B2) Programet'!B19</f>
        <v>Programi 14</v>
      </c>
      <c r="C17" s="493" t="s">
        <v>113</v>
      </c>
      <c r="D17" s="715">
        <f>'(B2) Programet'!A19</f>
        <v>0</v>
      </c>
      <c r="F17" s="491">
        <f t="shared" si="1"/>
        <v>0</v>
      </c>
      <c r="G17" s="491">
        <f t="shared" si="1"/>
        <v>0</v>
      </c>
      <c r="H17" s="229">
        <f t="shared" si="1"/>
        <v>0</v>
      </c>
      <c r="I17" s="229">
        <f t="shared" si="1"/>
        <v>0</v>
      </c>
      <c r="J17" s="229">
        <f t="shared" si="1"/>
        <v>0</v>
      </c>
      <c r="K17" s="492">
        <f t="shared" si="1"/>
        <v>0</v>
      </c>
      <c r="L17" s="229">
        <f t="shared" si="1"/>
        <v>0</v>
      </c>
      <c r="M17" s="229">
        <f t="shared" si="1"/>
        <v>0</v>
      </c>
      <c r="N17" s="229">
        <f t="shared" si="1"/>
        <v>0</v>
      </c>
      <c r="O17" s="492">
        <f t="shared" si="1"/>
        <v>0</v>
      </c>
      <c r="P17" s="229">
        <f t="shared" si="1"/>
        <v>0</v>
      </c>
      <c r="Q17" s="229">
        <f t="shared" si="1"/>
        <v>0</v>
      </c>
      <c r="R17" s="229">
        <f t="shared" si="1"/>
        <v>0</v>
      </c>
      <c r="S17" s="492">
        <f t="shared" si="1"/>
        <v>0</v>
      </c>
    </row>
    <row r="18" spans="2:19" ht="15" customHeight="1" x14ac:dyDescent="0.2">
      <c r="B18" s="715" t="str">
        <f>'(B2) Programet'!B20</f>
        <v>Programi 15</v>
      </c>
      <c r="C18" s="493" t="s">
        <v>114</v>
      </c>
      <c r="D18" s="715">
        <f>'(B2) Programet'!A20</f>
        <v>0</v>
      </c>
      <c r="F18" s="491">
        <f t="shared" si="1"/>
        <v>0</v>
      </c>
      <c r="G18" s="491">
        <f t="shared" si="1"/>
        <v>0</v>
      </c>
      <c r="H18" s="229">
        <f t="shared" si="1"/>
        <v>0</v>
      </c>
      <c r="I18" s="229">
        <f t="shared" si="1"/>
        <v>0</v>
      </c>
      <c r="J18" s="229">
        <f t="shared" si="1"/>
        <v>0</v>
      </c>
      <c r="K18" s="492">
        <f t="shared" si="1"/>
        <v>0</v>
      </c>
      <c r="L18" s="229">
        <f t="shared" si="1"/>
        <v>0</v>
      </c>
      <c r="M18" s="229">
        <f t="shared" si="1"/>
        <v>0</v>
      </c>
      <c r="N18" s="229">
        <f t="shared" si="1"/>
        <v>0</v>
      </c>
      <c r="O18" s="492">
        <f t="shared" si="1"/>
        <v>0</v>
      </c>
      <c r="P18" s="229">
        <f t="shared" si="1"/>
        <v>0</v>
      </c>
      <c r="Q18" s="229">
        <f t="shared" si="1"/>
        <v>0</v>
      </c>
      <c r="R18" s="229">
        <f t="shared" si="1"/>
        <v>0</v>
      </c>
      <c r="S18" s="492">
        <f t="shared" si="1"/>
        <v>0</v>
      </c>
    </row>
    <row r="19" spans="2:19" ht="15" hidden="1" customHeight="1" x14ac:dyDescent="0.2">
      <c r="B19" s="715" t="str">
        <f>'(B2) Programet'!B21</f>
        <v>Programi 16</v>
      </c>
      <c r="C19" s="493" t="s">
        <v>524</v>
      </c>
      <c r="D19" s="715" t="str">
        <f>'(B2) Programet'!A21</f>
        <v>TBD</v>
      </c>
      <c r="F19" s="491">
        <f t="shared" si="1"/>
        <v>0</v>
      </c>
      <c r="G19" s="491">
        <f t="shared" si="1"/>
        <v>0</v>
      </c>
      <c r="H19" s="229">
        <f t="shared" si="1"/>
        <v>0</v>
      </c>
      <c r="I19" s="229">
        <f t="shared" si="1"/>
        <v>0</v>
      </c>
      <c r="J19" s="229">
        <f t="shared" si="1"/>
        <v>0</v>
      </c>
      <c r="K19" s="492">
        <f t="shared" si="1"/>
        <v>0</v>
      </c>
      <c r="L19" s="229">
        <f t="shared" si="1"/>
        <v>0</v>
      </c>
      <c r="M19" s="229">
        <f t="shared" si="1"/>
        <v>0</v>
      </c>
      <c r="N19" s="229">
        <f t="shared" si="1"/>
        <v>0</v>
      </c>
      <c r="O19" s="492">
        <f t="shared" si="1"/>
        <v>0</v>
      </c>
      <c r="P19" s="229">
        <f t="shared" si="1"/>
        <v>0</v>
      </c>
      <c r="Q19" s="229">
        <f t="shared" si="1"/>
        <v>0</v>
      </c>
      <c r="R19" s="229">
        <f t="shared" si="1"/>
        <v>0</v>
      </c>
      <c r="S19" s="492">
        <f t="shared" si="1"/>
        <v>0</v>
      </c>
    </row>
    <row r="20" spans="2:19" ht="15" customHeight="1" x14ac:dyDescent="0.2">
      <c r="B20" s="289"/>
      <c r="C20" s="289"/>
      <c r="D20" s="289"/>
      <c r="E20" s="289"/>
    </row>
    <row r="21" spans="2:19" ht="15" customHeight="1" x14ac:dyDescent="0.2">
      <c r="B21" s="917" t="str">
        <f>B46</f>
        <v>Total</v>
      </c>
      <c r="C21" s="917"/>
      <c r="D21" s="917"/>
      <c r="E21" s="662"/>
      <c r="F21" s="492">
        <f>SUM(F4:F19)</f>
        <v>21780</v>
      </c>
      <c r="G21" s="492">
        <f t="shared" ref="G21:S21" si="2">SUM(G4:G19)</f>
        <v>27094</v>
      </c>
      <c r="H21" s="492">
        <f t="shared" si="2"/>
        <v>12726</v>
      </c>
      <c r="I21" s="492">
        <f t="shared" si="2"/>
        <v>7296.4804000000004</v>
      </c>
      <c r="J21" s="492">
        <f t="shared" si="2"/>
        <v>2912</v>
      </c>
      <c r="K21" s="492">
        <f t="shared" si="2"/>
        <v>22934.4804</v>
      </c>
      <c r="L21" s="492">
        <f t="shared" si="2"/>
        <v>13239</v>
      </c>
      <c r="M21" s="492">
        <f t="shared" si="2"/>
        <v>7912.0302489600008</v>
      </c>
      <c r="N21" s="492">
        <f t="shared" si="2"/>
        <v>1866</v>
      </c>
      <c r="O21" s="492">
        <f t="shared" si="2"/>
        <v>23017.03024896</v>
      </c>
      <c r="P21" s="492">
        <f t="shared" si="2"/>
        <v>13768</v>
      </c>
      <c r="Q21" s="492">
        <f t="shared" si="2"/>
        <v>8213.0023866248957</v>
      </c>
      <c r="R21" s="492">
        <f t="shared" si="2"/>
        <v>2053</v>
      </c>
      <c r="S21" s="492">
        <f t="shared" si="2"/>
        <v>24034.002386624896</v>
      </c>
    </row>
    <row r="22" spans="2:19" hidden="1" x14ac:dyDescent="0.2">
      <c r="B22" s="289"/>
      <c r="C22" s="289"/>
      <c r="D22" s="289"/>
      <c r="E22" s="289"/>
    </row>
    <row r="23" spans="2:19" ht="15" hidden="1" customHeight="1" x14ac:dyDescent="0.2">
      <c r="B23" s="319" t="str">
        <f>'(B3) Struktura Organizative'!A6</f>
        <v>Funksioni 1</v>
      </c>
      <c r="C23" s="319"/>
      <c r="D23" s="319" t="str">
        <f>'(B3) Struktura Organizative'!B6</f>
        <v>Administrata</v>
      </c>
      <c r="E23" s="319" t="str">
        <f>'(B3) Struktura Organizative'!F6</f>
        <v>Programi 8</v>
      </c>
      <c r="F23" s="491">
        <f>'(F2)Shpenz. sipas funks. bruto'!C6</f>
        <v>15270</v>
      </c>
      <c r="G23" s="491">
        <f>'(F2)Shpenz. sipas funks. bruto'!D6</f>
        <v>10760</v>
      </c>
      <c r="H23" s="229">
        <f>'(F2)Shpenz. sipas funks. bruto'!E6</f>
        <v>7375</v>
      </c>
      <c r="I23" s="229">
        <f>'(F2)Shpenz. sipas funks. bruto'!F6</f>
        <v>3964.6740000000009</v>
      </c>
      <c r="J23" s="229">
        <f>'(F2)Shpenz. sipas funks. bruto'!G6</f>
        <v>971</v>
      </c>
      <c r="K23" s="484">
        <f>'(F2)Shpenz. sipas funks. bruto'!H6</f>
        <v>12310.674000000001</v>
      </c>
      <c r="L23" s="229">
        <f>'(F2)Shpenz. sipas funks. bruto'!I6</f>
        <v>7670</v>
      </c>
      <c r="M23" s="229">
        <f>'(F2)Shpenz. sipas funks. bruto'!J6</f>
        <v>4340.5917328000014</v>
      </c>
      <c r="N23" s="229">
        <f>'(F2)Shpenz. sipas funks. bruto'!K6</f>
        <v>1866</v>
      </c>
      <c r="O23" s="484">
        <f>'(F2)Shpenz. sipas funks. bruto'!L6</f>
        <v>13876.591732800001</v>
      </c>
      <c r="P23" s="229">
        <f>'(F2)Shpenz. sipas funks. bruto'!M6</f>
        <v>7976</v>
      </c>
      <c r="Q23" s="229">
        <f>'(F2)Shpenz. sipas funks. bruto'!N6</f>
        <v>4501.1792034148802</v>
      </c>
      <c r="R23" s="229">
        <f>'(F2)Shpenz. sipas funks. bruto'!O6</f>
        <v>2053</v>
      </c>
      <c r="S23" s="484">
        <f>'(F2)Shpenz. sipas funks. bruto'!P6</f>
        <v>14530.17920341488</v>
      </c>
    </row>
    <row r="24" spans="2:19" ht="15" hidden="1" customHeight="1" x14ac:dyDescent="0.2">
      <c r="B24" s="319" t="str">
        <f>'(B3) Struktura Organizative'!A7</f>
        <v>Funksioni 2</v>
      </c>
      <c r="C24" s="319"/>
      <c r="D24" s="319" t="str">
        <f>'(B3) Struktura Organizative'!B7</f>
        <v>Pastrimi dhe gjelbrimi</v>
      </c>
      <c r="E24" s="319" t="str">
        <f>'(B3) Struktura Organizative'!F7</f>
        <v>Programi 2</v>
      </c>
      <c r="F24" s="491">
        <f>'(F2)Shpenz. sipas funks. bruto'!C7</f>
        <v>0</v>
      </c>
      <c r="G24" s="491">
        <f>'(F2)Shpenz. sipas funks. bruto'!D7</f>
        <v>0</v>
      </c>
      <c r="H24" s="229">
        <f>'(F2)Shpenz. sipas funks. bruto'!E7</f>
        <v>0</v>
      </c>
      <c r="I24" s="229">
        <f>'(F2)Shpenz. sipas funks. bruto'!F7</f>
        <v>0</v>
      </c>
      <c r="J24" s="229">
        <f>'(F2)Shpenz. sipas funks. bruto'!G7</f>
        <v>0</v>
      </c>
      <c r="K24" s="484">
        <f>'(F2)Shpenz. sipas funks. bruto'!H7</f>
        <v>0</v>
      </c>
      <c r="L24" s="229">
        <f>'(F2)Shpenz. sipas funks. bruto'!I7</f>
        <v>0</v>
      </c>
      <c r="M24" s="229">
        <f>'(F2)Shpenz. sipas funks. bruto'!J7</f>
        <v>0</v>
      </c>
      <c r="N24" s="229">
        <f>'(F2)Shpenz. sipas funks. bruto'!K7</f>
        <v>0</v>
      </c>
      <c r="O24" s="484">
        <f>'(F2)Shpenz. sipas funks. bruto'!L7</f>
        <v>0</v>
      </c>
      <c r="P24" s="229">
        <f>'(F2)Shpenz. sipas funks. bruto'!M7</f>
        <v>0</v>
      </c>
      <c r="Q24" s="229">
        <f>'(F2)Shpenz. sipas funks. bruto'!N7</f>
        <v>0</v>
      </c>
      <c r="R24" s="229">
        <f>'(F2)Shpenz. sipas funks. bruto'!O7</f>
        <v>0</v>
      </c>
      <c r="S24" s="484">
        <f>'(F2)Shpenz. sipas funks. bruto'!P7</f>
        <v>0</v>
      </c>
    </row>
    <row r="25" spans="2:19" ht="15" hidden="1" customHeight="1" x14ac:dyDescent="0.2">
      <c r="B25" s="319" t="str">
        <f>'(B3) Struktura Organizative'!A8</f>
        <v>Funksioni 3</v>
      </c>
      <c r="C25" s="319"/>
      <c r="D25" s="319" t="str">
        <f>'(B3) Struktura Organizative'!B8</f>
        <v>Ujësjellës Kanalizime</v>
      </c>
      <c r="E25" s="319" t="str">
        <f>'(B3) Struktura Organizative'!F8</f>
        <v>Programi 2</v>
      </c>
      <c r="F25" s="491">
        <f>'(F2)Shpenz. sipas funks. bruto'!C8</f>
        <v>2731</v>
      </c>
      <c r="G25" s="491">
        <f>'(F2)Shpenz. sipas funks. bruto'!D8</f>
        <v>4582</v>
      </c>
      <c r="H25" s="229">
        <f>'(F2)Shpenz. sipas funks. bruto'!E8</f>
        <v>2211</v>
      </c>
      <c r="I25" s="229">
        <f>'(F2)Shpenz. sipas funks. bruto'!F8</f>
        <v>1800.2927999999997</v>
      </c>
      <c r="J25" s="229">
        <f>'(F2)Shpenz. sipas funks. bruto'!G8</f>
        <v>0</v>
      </c>
      <c r="K25" s="484">
        <f>'(F2)Shpenz. sipas funks. bruto'!H8</f>
        <v>4011.2927999999997</v>
      </c>
      <c r="L25" s="229">
        <f>'(F2)Shpenz. sipas funks. bruto'!I8</f>
        <v>2303</v>
      </c>
      <c r="M25" s="229">
        <f>'(F2)Shpenz. sipas funks. bruto'!J8</f>
        <v>1977.8516761599994</v>
      </c>
      <c r="N25" s="229">
        <f>'(F2)Shpenz. sipas funks. bruto'!K8</f>
        <v>0</v>
      </c>
      <c r="O25" s="484">
        <f>'(F2)Shpenz. sipas funks. bruto'!L8</f>
        <v>4280.8516761599994</v>
      </c>
      <c r="P25" s="229">
        <f>'(F2)Shpenz. sipas funks. bruto'!M8</f>
        <v>2395</v>
      </c>
      <c r="Q25" s="229">
        <f>'(F2)Shpenz. sipas funks. bruto'!N8</f>
        <v>2057.5138283740152</v>
      </c>
      <c r="R25" s="229">
        <f>'(F2)Shpenz. sipas funks. bruto'!O8</f>
        <v>0</v>
      </c>
      <c r="S25" s="484">
        <f>'(F2)Shpenz. sipas funks. bruto'!P8</f>
        <v>4452.5138283740152</v>
      </c>
    </row>
    <row r="26" spans="2:19" ht="15" hidden="1" customHeight="1" x14ac:dyDescent="0.2">
      <c r="B26" s="319" t="str">
        <f>'(B3) Struktura Organizative'!A9</f>
        <v>Funksioni 4</v>
      </c>
      <c r="C26" s="319"/>
      <c r="D26" s="319" t="str">
        <f>'(B3) Struktura Organizative'!B9</f>
        <v xml:space="preserve">Mirëmbajtja e rrugëve </v>
      </c>
      <c r="E26" s="319" t="str">
        <f>'(B3) Struktura Organizative'!F9</f>
        <v>Programi 3</v>
      </c>
      <c r="F26" s="491">
        <f>'(F2)Shpenz. sipas funks. bruto'!C9</f>
        <v>1007</v>
      </c>
      <c r="G26" s="491">
        <f>'(F2)Shpenz. sipas funks. bruto'!D9</f>
        <v>7937</v>
      </c>
      <c r="H26" s="229">
        <f>'(F2)Shpenz. sipas funks. bruto'!E9</f>
        <v>494</v>
      </c>
      <c r="I26" s="229">
        <f>'(F2)Shpenz. sipas funks. bruto'!F9</f>
        <v>1031.0940000000001</v>
      </c>
      <c r="J26" s="229">
        <f>'(F2)Shpenz. sipas funks. bruto'!G9</f>
        <v>1941</v>
      </c>
      <c r="K26" s="484">
        <f>'(F2)Shpenz. sipas funks. bruto'!H9</f>
        <v>3466.0940000000001</v>
      </c>
      <c r="L26" s="229">
        <f>'(F2)Shpenz. sipas funks. bruto'!I9</f>
        <v>514</v>
      </c>
      <c r="M26" s="229">
        <f>'(F2)Shpenz. sipas funks. bruto'!J9</f>
        <v>1073.4710519999999</v>
      </c>
      <c r="N26" s="229">
        <f>'(F2)Shpenz. sipas funks. bruto'!K9</f>
        <v>0</v>
      </c>
      <c r="O26" s="484">
        <f>'(F2)Shpenz. sipas funks. bruto'!L9</f>
        <v>1587.4710519999999</v>
      </c>
      <c r="P26" s="229">
        <f>'(F2)Shpenz. sipas funks. bruto'!M9</f>
        <v>534</v>
      </c>
      <c r="Q26" s="229">
        <f>'(F2)Shpenz. sipas funks. bruto'!N9</f>
        <v>1113.794951976</v>
      </c>
      <c r="R26" s="229">
        <f>'(F2)Shpenz. sipas funks. bruto'!O9</f>
        <v>0</v>
      </c>
      <c r="S26" s="484">
        <f>'(F2)Shpenz. sipas funks. bruto'!P9</f>
        <v>1647.794951976</v>
      </c>
    </row>
    <row r="27" spans="2:19" ht="15" hidden="1" customHeight="1" x14ac:dyDescent="0.2">
      <c r="B27" s="319" t="str">
        <f>'(B3) Struktura Organizative'!A10</f>
        <v>Funksioni 5</v>
      </c>
      <c r="C27" s="319"/>
      <c r="D27" s="319" t="str">
        <f>'(B3) Struktura Organizative'!B10</f>
        <v>Transporti publik</v>
      </c>
      <c r="E27" s="319" t="str">
        <f>'(B3) Struktura Organizative'!F10</f>
        <v xml:space="preserve"> </v>
      </c>
      <c r="F27" s="491">
        <f>'(F2)Shpenz. sipas funks. bruto'!C10</f>
        <v>0</v>
      </c>
      <c r="G27" s="491">
        <f>'(F2)Shpenz. sipas funks. bruto'!D10</f>
        <v>0</v>
      </c>
      <c r="H27" s="229">
        <f>'(F2)Shpenz. sipas funks. bruto'!E10</f>
        <v>0</v>
      </c>
      <c r="I27" s="229">
        <f>'(F2)Shpenz. sipas funks. bruto'!F10</f>
        <v>0</v>
      </c>
      <c r="J27" s="229">
        <f>'(F2)Shpenz. sipas funks. bruto'!G10</f>
        <v>0</v>
      </c>
      <c r="K27" s="484">
        <f>'(F2)Shpenz. sipas funks. bruto'!H10</f>
        <v>0</v>
      </c>
      <c r="L27" s="229">
        <f>'(F2)Shpenz. sipas funks. bruto'!I10</f>
        <v>0</v>
      </c>
      <c r="M27" s="229">
        <f>'(F2)Shpenz. sipas funks. bruto'!J10</f>
        <v>0</v>
      </c>
      <c r="N27" s="229">
        <f>'(F2)Shpenz. sipas funks. bruto'!K10</f>
        <v>0</v>
      </c>
      <c r="O27" s="484">
        <f>'(F2)Shpenz. sipas funks. bruto'!L10</f>
        <v>0</v>
      </c>
      <c r="P27" s="229">
        <f>'(F2)Shpenz. sipas funks. bruto'!M10</f>
        <v>0</v>
      </c>
      <c r="Q27" s="229">
        <f>'(F2)Shpenz. sipas funks. bruto'!N10</f>
        <v>0</v>
      </c>
      <c r="R27" s="229">
        <f>'(F2)Shpenz. sipas funks. bruto'!O10</f>
        <v>0</v>
      </c>
      <c r="S27" s="484">
        <f>'(F2)Shpenz. sipas funks. bruto'!P10</f>
        <v>0</v>
      </c>
    </row>
    <row r="28" spans="2:19" ht="15" hidden="1" customHeight="1" x14ac:dyDescent="0.2">
      <c r="B28" s="319" t="str">
        <f>'(B3) Struktura Organizative'!A11</f>
        <v>Funksioni 6</v>
      </c>
      <c r="C28" s="319"/>
      <c r="D28" s="319" t="str">
        <f>'(B3) Struktura Organizative'!B11</f>
        <v>Zhvillimi i turizmit</v>
      </c>
      <c r="E28" s="319" t="str">
        <f>'(B3) Struktura Organizative'!F11</f>
        <v>Programi 1</v>
      </c>
      <c r="F28" s="491">
        <f>'(F2)Shpenz. sipas funks. bruto'!C11</f>
        <v>0</v>
      </c>
      <c r="G28" s="491">
        <f>'(F2)Shpenz. sipas funks. bruto'!D11</f>
        <v>0</v>
      </c>
      <c r="H28" s="229">
        <f>'(F2)Shpenz. sipas funks. bruto'!E11</f>
        <v>0</v>
      </c>
      <c r="I28" s="229">
        <f>'(F2)Shpenz. sipas funks. bruto'!F11</f>
        <v>0</v>
      </c>
      <c r="J28" s="229">
        <f>'(F2)Shpenz. sipas funks. bruto'!G11</f>
        <v>0</v>
      </c>
      <c r="K28" s="484">
        <f>'(F2)Shpenz. sipas funks. bruto'!H11</f>
        <v>0</v>
      </c>
      <c r="L28" s="229">
        <f>'(F2)Shpenz. sipas funks. bruto'!I11</f>
        <v>0</v>
      </c>
      <c r="M28" s="229">
        <f>'(F2)Shpenz. sipas funks. bruto'!J11</f>
        <v>0</v>
      </c>
      <c r="N28" s="229">
        <f>'(F2)Shpenz. sipas funks. bruto'!K11</f>
        <v>0</v>
      </c>
      <c r="O28" s="484">
        <f>'(F2)Shpenz. sipas funks. bruto'!L11</f>
        <v>0</v>
      </c>
      <c r="P28" s="229">
        <f>'(F2)Shpenz. sipas funks. bruto'!M11</f>
        <v>0</v>
      </c>
      <c r="Q28" s="229">
        <f>'(F2)Shpenz. sipas funks. bruto'!N11</f>
        <v>0</v>
      </c>
      <c r="R28" s="229">
        <f>'(F2)Shpenz. sipas funks. bruto'!O11</f>
        <v>0</v>
      </c>
      <c r="S28" s="484">
        <f>'(F2)Shpenz. sipas funks. bruto'!P11</f>
        <v>0</v>
      </c>
    </row>
    <row r="29" spans="2:19" ht="15" hidden="1" customHeight="1" x14ac:dyDescent="0.2">
      <c r="B29" s="319" t="str">
        <f>'(B3) Struktura Organizative'!A12</f>
        <v>Funksioni 7</v>
      </c>
      <c r="C29" s="319"/>
      <c r="D29" s="319" t="str">
        <f>'(B3) Struktura Organizative'!B12</f>
        <v xml:space="preserve">Planifikimi urban </v>
      </c>
      <c r="E29" s="319" t="str">
        <f>'(B3) Struktura Organizative'!F12</f>
        <v>Programi 5</v>
      </c>
      <c r="F29" s="491">
        <f>'(F2)Shpenz. sipas funks. bruto'!C12</f>
        <v>0</v>
      </c>
      <c r="G29" s="491">
        <f>'(F2)Shpenz. sipas funks. bruto'!D12</f>
        <v>0</v>
      </c>
      <c r="H29" s="229">
        <f>'(F2)Shpenz. sipas funks. bruto'!E12</f>
        <v>0</v>
      </c>
      <c r="I29" s="229">
        <f>'(F2)Shpenz. sipas funks. bruto'!F12</f>
        <v>0</v>
      </c>
      <c r="J29" s="229">
        <f>'(F2)Shpenz. sipas funks. bruto'!G12</f>
        <v>0</v>
      </c>
      <c r="K29" s="484">
        <f>'(F2)Shpenz. sipas funks. bruto'!H12</f>
        <v>0</v>
      </c>
      <c r="L29" s="229">
        <f>'(F2)Shpenz. sipas funks. bruto'!I12</f>
        <v>0</v>
      </c>
      <c r="M29" s="229">
        <f>'(F2)Shpenz. sipas funks. bruto'!J12</f>
        <v>0</v>
      </c>
      <c r="N29" s="229">
        <f>'(F2)Shpenz. sipas funks. bruto'!K12</f>
        <v>0</v>
      </c>
      <c r="O29" s="484">
        <f>'(F2)Shpenz. sipas funks. bruto'!L12</f>
        <v>0</v>
      </c>
      <c r="P29" s="229">
        <f>'(F2)Shpenz. sipas funks. bruto'!M12</f>
        <v>0</v>
      </c>
      <c r="Q29" s="229">
        <f>'(F2)Shpenz. sipas funks. bruto'!N12</f>
        <v>0</v>
      </c>
      <c r="R29" s="229">
        <f>'(F2)Shpenz. sipas funks. bruto'!O12</f>
        <v>0</v>
      </c>
      <c r="S29" s="484">
        <f>'(F2)Shpenz. sipas funks. bruto'!P12</f>
        <v>0</v>
      </c>
    </row>
    <row r="30" spans="2:19" ht="15" hidden="1" customHeight="1" x14ac:dyDescent="0.2">
      <c r="B30" s="319" t="str">
        <f>'(B3) Struktura Organizative'!A13</f>
        <v>Funksioni 8</v>
      </c>
      <c r="C30" s="319"/>
      <c r="D30" s="319" t="str">
        <f>'(B3) Struktura Organizative'!B13</f>
        <v>Ndriçimi publik</v>
      </c>
      <c r="E30" s="319" t="str">
        <f>'(B3) Struktura Organizative'!F13</f>
        <v>Programi 3</v>
      </c>
      <c r="F30" s="491">
        <f>'(F2)Shpenz. sipas funks. bruto'!C13</f>
        <v>150</v>
      </c>
      <c r="G30" s="491">
        <f>'(F2)Shpenz. sipas funks. bruto'!D13</f>
        <v>0</v>
      </c>
      <c r="H30" s="229">
        <f>'(F2)Shpenz. sipas funks. bruto'!E13</f>
        <v>0</v>
      </c>
      <c r="I30" s="229">
        <f>'(F2)Shpenz. sipas funks. bruto'!F13</f>
        <v>0</v>
      </c>
      <c r="J30" s="229">
        <f>'(F2)Shpenz. sipas funks. bruto'!G13</f>
        <v>0</v>
      </c>
      <c r="K30" s="484">
        <f>'(F2)Shpenz. sipas funks. bruto'!H13</f>
        <v>0</v>
      </c>
      <c r="L30" s="229">
        <f>'(F2)Shpenz. sipas funks. bruto'!I13</f>
        <v>0</v>
      </c>
      <c r="M30" s="229">
        <f>'(F2)Shpenz. sipas funks. bruto'!J13</f>
        <v>0</v>
      </c>
      <c r="N30" s="229">
        <f>'(F2)Shpenz. sipas funks. bruto'!K13</f>
        <v>0</v>
      </c>
      <c r="O30" s="484">
        <f>'(F2)Shpenz. sipas funks. bruto'!L13</f>
        <v>0</v>
      </c>
      <c r="P30" s="229">
        <f>'(F2)Shpenz. sipas funks. bruto'!M13</f>
        <v>0</v>
      </c>
      <c r="Q30" s="229">
        <f>'(F2)Shpenz. sipas funks. bruto'!N13</f>
        <v>0</v>
      </c>
      <c r="R30" s="229">
        <f>'(F2)Shpenz. sipas funks. bruto'!O13</f>
        <v>0</v>
      </c>
      <c r="S30" s="484">
        <f>'(F2)Shpenz. sipas funks. bruto'!P13</f>
        <v>0</v>
      </c>
    </row>
    <row r="31" spans="2:19" ht="15" hidden="1" customHeight="1" x14ac:dyDescent="0.2">
      <c r="B31" s="319" t="str">
        <f>'(B3) Struktura Organizative'!A14</f>
        <v>Funksioni 9</v>
      </c>
      <c r="C31" s="319"/>
      <c r="D31" s="319" t="str">
        <f>'(B3) Struktura Organizative'!B14</f>
        <v>Zhvillimi ekonomik</v>
      </c>
      <c r="E31" s="319" t="str">
        <f>'(B3) Struktura Organizative'!F14</f>
        <v>Programi 1</v>
      </c>
      <c r="F31" s="491">
        <f>'(F2)Shpenz. sipas funks. bruto'!C14</f>
        <v>0</v>
      </c>
      <c r="G31" s="491">
        <f>'(F2)Shpenz. sipas funks. bruto'!D14</f>
        <v>0</v>
      </c>
      <c r="H31" s="229">
        <f>'(F2)Shpenz. sipas funks. bruto'!E14</f>
        <v>0</v>
      </c>
      <c r="I31" s="229">
        <f>'(F2)Shpenz. sipas funks. bruto'!F14</f>
        <v>0</v>
      </c>
      <c r="J31" s="229">
        <f>'(F2)Shpenz. sipas funks. bruto'!G14</f>
        <v>0</v>
      </c>
      <c r="K31" s="484">
        <f>'(F2)Shpenz. sipas funks. bruto'!H14</f>
        <v>0</v>
      </c>
      <c r="L31" s="229">
        <f>'(F2)Shpenz. sipas funks. bruto'!I14</f>
        <v>0</v>
      </c>
      <c r="M31" s="229">
        <f>'(F2)Shpenz. sipas funks. bruto'!J14</f>
        <v>0</v>
      </c>
      <c r="N31" s="229">
        <f>'(F2)Shpenz. sipas funks. bruto'!K14</f>
        <v>0</v>
      </c>
      <c r="O31" s="484">
        <f>'(F2)Shpenz. sipas funks. bruto'!L14</f>
        <v>0</v>
      </c>
      <c r="P31" s="229">
        <f>'(F2)Shpenz. sipas funks. bruto'!M14</f>
        <v>0</v>
      </c>
      <c r="Q31" s="229">
        <f>'(F2)Shpenz. sipas funks. bruto'!N14</f>
        <v>0</v>
      </c>
      <c r="R31" s="229">
        <f>'(F2)Shpenz. sipas funks. bruto'!O14</f>
        <v>0</v>
      </c>
      <c r="S31" s="484">
        <f>'(F2)Shpenz. sipas funks. bruto'!P14</f>
        <v>0</v>
      </c>
    </row>
    <row r="32" spans="2:19" ht="15" hidden="1" customHeight="1" x14ac:dyDescent="0.2">
      <c r="B32" s="319" t="str">
        <f>'(B3) Struktura Organizative'!A15</f>
        <v>Funksioni 10</v>
      </c>
      <c r="C32" s="319"/>
      <c r="D32" s="319" t="str">
        <f>'(B3) Struktura Organizative'!B15</f>
        <v>Shërbimi pyjor</v>
      </c>
      <c r="E32" s="319" t="str">
        <f>'(B3) Struktura Organizative'!F15</f>
        <v>Programi 5</v>
      </c>
      <c r="F32" s="491">
        <f>'(F2)Shpenz. sipas funks. bruto'!C15</f>
        <v>780</v>
      </c>
      <c r="G32" s="491">
        <f>'(F2)Shpenz. sipas funks. bruto'!D15</f>
        <v>436</v>
      </c>
      <c r="H32" s="229">
        <f>'(F2)Shpenz. sipas funks. bruto'!E15</f>
        <v>494</v>
      </c>
      <c r="I32" s="229">
        <f>'(F2)Shpenz. sipas funks. bruto'!F15</f>
        <v>-0.25999999999999091</v>
      </c>
      <c r="J32" s="229">
        <f>'(F2)Shpenz. sipas funks. bruto'!G15</f>
        <v>0</v>
      </c>
      <c r="K32" s="484">
        <f>'(F2)Shpenz. sipas funks. bruto'!H15</f>
        <v>493.74</v>
      </c>
      <c r="L32" s="229">
        <f>'(F2)Shpenz. sipas funks. bruto'!I15</f>
        <v>514</v>
      </c>
      <c r="M32" s="229">
        <f>'(F2)Shpenz. sipas funks. bruto'!J15</f>
        <v>-1.6660000000001673E-2</v>
      </c>
      <c r="N32" s="229">
        <f>'(F2)Shpenz. sipas funks. bruto'!K15</f>
        <v>0</v>
      </c>
      <c r="O32" s="484">
        <f>'(F2)Shpenz. sipas funks. bruto'!L15</f>
        <v>513.98334</v>
      </c>
      <c r="P32" s="229">
        <f>'(F2)Shpenz. sipas funks. bruto'!M15</f>
        <v>535</v>
      </c>
      <c r="Q32" s="229">
        <f>'(F2)Shpenz. sipas funks. bruto'!N15</f>
        <v>5.6656939999925271E-2</v>
      </c>
      <c r="R32" s="229">
        <f>'(F2)Shpenz. sipas funks. bruto'!O15</f>
        <v>0</v>
      </c>
      <c r="S32" s="484">
        <f>'(F2)Shpenz. sipas funks. bruto'!P15</f>
        <v>535.05665693999993</v>
      </c>
    </row>
    <row r="33" spans="2:19" ht="15" hidden="1" customHeight="1" x14ac:dyDescent="0.2">
      <c r="B33" s="319" t="str">
        <f>'(B3) Struktura Organizative'!A16</f>
        <v>Funksioni 11</v>
      </c>
      <c r="C33" s="319"/>
      <c r="D33" s="319" t="str">
        <f>'(B3) Struktura Organizative'!B16</f>
        <v>Ambjenti</v>
      </c>
      <c r="E33" s="319" t="str">
        <f>'(B3) Struktura Organizative'!F16</f>
        <v>Programi 5</v>
      </c>
      <c r="F33" s="491">
        <f>'(F2)Shpenz. sipas funks. bruto'!C16</f>
        <v>412</v>
      </c>
      <c r="G33" s="491">
        <f>'(F2)Shpenz. sipas funks. bruto'!D16</f>
        <v>850</v>
      </c>
      <c r="H33" s="229">
        <f>'(F2)Shpenz. sipas funks. bruto'!E16</f>
        <v>900</v>
      </c>
      <c r="I33" s="229">
        <f>'(F2)Shpenz. sipas funks. bruto'!F16</f>
        <v>0.34359999999992397</v>
      </c>
      <c r="J33" s="229">
        <f>'(F2)Shpenz. sipas funks. bruto'!G16</f>
        <v>0</v>
      </c>
      <c r="K33" s="484">
        <f>'(F2)Shpenz. sipas funks. bruto'!H16</f>
        <v>900.34359999999992</v>
      </c>
      <c r="L33" s="229">
        <f>'(F2)Shpenz. sipas funks. bruto'!I16</f>
        <v>936</v>
      </c>
      <c r="M33" s="229">
        <f>'(F2)Shpenz. sipas funks. bruto'!J16</f>
        <v>0.35734399999989819</v>
      </c>
      <c r="N33" s="229">
        <f>'(F2)Shpenz. sipas funks. bruto'!K16</f>
        <v>0</v>
      </c>
      <c r="O33" s="484">
        <f>'(F2)Shpenz. sipas funks. bruto'!L16</f>
        <v>936.3573439999999</v>
      </c>
      <c r="P33" s="229">
        <f>'(F2)Shpenz. sipas funks. bruto'!M16</f>
        <v>974</v>
      </c>
      <c r="Q33" s="229">
        <f>'(F2)Shpenz. sipas funks. bruto'!N16</f>
        <v>-0.18836224000006041</v>
      </c>
      <c r="R33" s="229">
        <f>'(F2)Shpenz. sipas funks. bruto'!O16</f>
        <v>0</v>
      </c>
      <c r="S33" s="484">
        <f>'(F2)Shpenz. sipas funks. bruto'!P16</f>
        <v>973.81163775999994</v>
      </c>
    </row>
    <row r="34" spans="2:19" ht="15" hidden="1" customHeight="1" x14ac:dyDescent="0.2">
      <c r="B34" s="319" t="str">
        <f>'(B3) Struktura Organizative'!A17</f>
        <v>Funksioni 12</v>
      </c>
      <c r="C34" s="319"/>
      <c r="D34" s="319" t="str">
        <f>'(B3) Struktura Organizative'!B17</f>
        <v>Sporti</v>
      </c>
      <c r="E34" s="319" t="str">
        <f>'(B3) Struktura Organizative'!F17</f>
        <v>Programi 1</v>
      </c>
      <c r="F34" s="491">
        <f>'(F2)Shpenz. sipas funks. bruto'!C17</f>
        <v>0</v>
      </c>
      <c r="G34" s="491">
        <f>'(F2)Shpenz. sipas funks. bruto'!D17</f>
        <v>0</v>
      </c>
      <c r="H34" s="229">
        <f>'(F2)Shpenz. sipas funks. bruto'!E17</f>
        <v>0</v>
      </c>
      <c r="I34" s="229">
        <f>'(F2)Shpenz. sipas funks. bruto'!F17</f>
        <v>0</v>
      </c>
      <c r="J34" s="229">
        <f>'(F2)Shpenz. sipas funks. bruto'!G17</f>
        <v>0</v>
      </c>
      <c r="K34" s="484">
        <f>'(F2)Shpenz. sipas funks. bruto'!H17</f>
        <v>0</v>
      </c>
      <c r="L34" s="229">
        <f>'(F2)Shpenz. sipas funks. bruto'!I17</f>
        <v>0</v>
      </c>
      <c r="M34" s="229">
        <f>'(F2)Shpenz. sipas funks. bruto'!J17</f>
        <v>0</v>
      </c>
      <c r="N34" s="229">
        <f>'(F2)Shpenz. sipas funks. bruto'!K17</f>
        <v>0</v>
      </c>
      <c r="O34" s="484">
        <f>'(F2)Shpenz. sipas funks. bruto'!L17</f>
        <v>0</v>
      </c>
      <c r="P34" s="229">
        <f>'(F2)Shpenz. sipas funks. bruto'!M17</f>
        <v>0</v>
      </c>
      <c r="Q34" s="229">
        <f>'(F2)Shpenz. sipas funks. bruto'!N17</f>
        <v>0</v>
      </c>
      <c r="R34" s="229">
        <f>'(F2)Shpenz. sipas funks. bruto'!O17</f>
        <v>0</v>
      </c>
      <c r="S34" s="484">
        <f>'(F2)Shpenz. sipas funks. bruto'!P17</f>
        <v>0</v>
      </c>
    </row>
    <row r="35" spans="2:19" ht="15" hidden="1" customHeight="1" x14ac:dyDescent="0.2">
      <c r="B35" s="319" t="str">
        <f>'(B3) Struktura Organizative'!A18</f>
        <v>Funksioni 13</v>
      </c>
      <c r="C35" s="319"/>
      <c r="D35" s="319" t="str">
        <f>'(B3) Struktura Organizative'!B18</f>
        <v>Programe kulturore</v>
      </c>
      <c r="E35" s="319" t="str">
        <f>'(B3) Struktura Organizative'!F18</f>
        <v>Programi 1</v>
      </c>
      <c r="F35" s="491">
        <f>'(F2)Shpenz. sipas funks. bruto'!C18</f>
        <v>412</v>
      </c>
      <c r="G35" s="491">
        <f>'(F2)Shpenz. sipas funks. bruto'!D18</f>
        <v>850</v>
      </c>
      <c r="H35" s="229">
        <f>'(F2)Shpenz. sipas funks. bruto'!E18</f>
        <v>0</v>
      </c>
      <c r="I35" s="229">
        <f>'(F2)Shpenz. sipas funks. bruto'!F18</f>
        <v>0</v>
      </c>
      <c r="J35" s="229">
        <f>'(F2)Shpenz. sipas funks. bruto'!G18</f>
        <v>0</v>
      </c>
      <c r="K35" s="484">
        <f>'(F2)Shpenz. sipas funks. bruto'!H18</f>
        <v>0</v>
      </c>
      <c r="L35" s="229">
        <f>'(F2)Shpenz. sipas funks. bruto'!I18</f>
        <v>0</v>
      </c>
      <c r="M35" s="229">
        <f>'(F2)Shpenz. sipas funks. bruto'!J18</f>
        <v>0</v>
      </c>
      <c r="N35" s="229">
        <f>'(F2)Shpenz. sipas funks. bruto'!K18</f>
        <v>0</v>
      </c>
      <c r="O35" s="484">
        <f>'(F2)Shpenz. sipas funks. bruto'!L18</f>
        <v>0</v>
      </c>
      <c r="P35" s="229">
        <f>'(F2)Shpenz. sipas funks. bruto'!M18</f>
        <v>0</v>
      </c>
      <c r="Q35" s="229">
        <f>'(F2)Shpenz. sipas funks. bruto'!N18</f>
        <v>0</v>
      </c>
      <c r="R35" s="229">
        <f>'(F2)Shpenz. sipas funks. bruto'!O18</f>
        <v>0</v>
      </c>
      <c r="S35" s="484">
        <f>'(F2)Shpenz. sipas funks. bruto'!P18</f>
        <v>0</v>
      </c>
    </row>
    <row r="36" spans="2:19" ht="15" hidden="1" customHeight="1" x14ac:dyDescent="0.2">
      <c r="B36" s="319" t="str">
        <f>'(B3) Struktura Organizative'!A19</f>
        <v>Funksioni 14</v>
      </c>
      <c r="C36" s="319"/>
      <c r="D36" s="319" t="str">
        <f>'(B3) Struktura Organizative'!B19</f>
        <v>Kujdesi social</v>
      </c>
      <c r="E36" s="319" t="str">
        <f>'(B3) Struktura Organizative'!F19</f>
        <v>Programi 4</v>
      </c>
      <c r="F36" s="491">
        <f>'(F2)Shpenz. sipas funks. bruto'!C19</f>
        <v>568</v>
      </c>
      <c r="G36" s="491">
        <f>'(F2)Shpenz. sipas funks. bruto'!D19</f>
        <v>604</v>
      </c>
      <c r="H36" s="229">
        <f>'(F2)Shpenz. sipas funks. bruto'!E19</f>
        <v>654</v>
      </c>
      <c r="I36" s="229">
        <f>'(F2)Shpenz. sipas funks. bruto'!F19</f>
        <v>0.33600000000012642</v>
      </c>
      <c r="J36" s="229">
        <f>'(F2)Shpenz. sipas funks. bruto'!G19</f>
        <v>0</v>
      </c>
      <c r="K36" s="484">
        <f>'(F2)Shpenz. sipas funks. bruto'!H19</f>
        <v>654.33600000000013</v>
      </c>
      <c r="L36" s="229">
        <f>'(F2)Shpenz. sipas funks. bruto'!I19</f>
        <v>680</v>
      </c>
      <c r="M36" s="229">
        <f>'(F2)Shpenz. sipas funks. bruto'!J19</f>
        <v>-0.14489599999990332</v>
      </c>
      <c r="N36" s="229">
        <f>'(F2)Shpenz. sipas funks. bruto'!K19</f>
        <v>0</v>
      </c>
      <c r="O36" s="484">
        <f>'(F2)Shpenz. sipas funks. bruto'!L19</f>
        <v>679.8551040000001</v>
      </c>
      <c r="P36" s="229">
        <f>'(F2)Shpenz. sipas funks. bruto'!M19</f>
        <v>707</v>
      </c>
      <c r="Q36" s="229">
        <f>'(F2)Shpenz. sipas funks. bruto'!N19</f>
        <v>4.930816000012328E-2</v>
      </c>
      <c r="R36" s="229">
        <f>'(F2)Shpenz. sipas funks. bruto'!O19</f>
        <v>0</v>
      </c>
      <c r="S36" s="484">
        <f>'(F2)Shpenz. sipas funks. bruto'!P19</f>
        <v>707.04930816000012</v>
      </c>
    </row>
    <row r="37" spans="2:19" ht="15" hidden="1" customHeight="1" x14ac:dyDescent="0.2">
      <c r="B37" s="319" t="str">
        <f>'(B3) Struktura Organizative'!A20</f>
        <v>Funksioni 15</v>
      </c>
      <c r="C37" s="319"/>
      <c r="D37" s="319" t="str">
        <f>'(B3) Struktura Organizative'!B20</f>
        <v>Arsimi</v>
      </c>
      <c r="E37" s="319" t="str">
        <f>'(B3) Struktura Organizative'!F20</f>
        <v>Programi 4</v>
      </c>
      <c r="F37" s="491">
        <f>'(F2)Shpenz. sipas funks. bruto'!C20</f>
        <v>450</v>
      </c>
      <c r="G37" s="491">
        <f>'(F2)Shpenz. sipas funks. bruto'!D20</f>
        <v>1075</v>
      </c>
      <c r="H37" s="229">
        <f>'(F2)Shpenz. sipas funks. bruto'!E20</f>
        <v>598</v>
      </c>
      <c r="I37" s="229">
        <f>'(F2)Shpenz. sipas funks. bruto'!F20</f>
        <v>500</v>
      </c>
      <c r="J37" s="229">
        <f>'(F2)Shpenz. sipas funks. bruto'!G20</f>
        <v>0</v>
      </c>
      <c r="K37" s="484">
        <f>'(F2)Shpenz. sipas funks. bruto'!H20</f>
        <v>1098</v>
      </c>
      <c r="L37" s="229">
        <f>'(F2)Shpenz. sipas funks. bruto'!I20</f>
        <v>622</v>
      </c>
      <c r="M37" s="229">
        <f>'(F2)Shpenz. sipas funks. bruto'!J20</f>
        <v>519.92000000000007</v>
      </c>
      <c r="N37" s="229">
        <f>'(F2)Shpenz. sipas funks. bruto'!K20</f>
        <v>0</v>
      </c>
      <c r="O37" s="484">
        <f>'(F2)Shpenz. sipas funks. bruto'!L20</f>
        <v>1141.92</v>
      </c>
      <c r="P37" s="229">
        <f>'(F2)Shpenz. sipas funks. bruto'!M20</f>
        <v>647</v>
      </c>
      <c r="Q37" s="229">
        <f>'(F2)Shpenz. sipas funks. bruto'!N20</f>
        <v>540.59680000000003</v>
      </c>
      <c r="R37" s="229">
        <f>'(F2)Shpenz. sipas funks. bruto'!O20</f>
        <v>0</v>
      </c>
      <c r="S37" s="484">
        <f>'(F2)Shpenz. sipas funks. bruto'!P20</f>
        <v>1187.5968</v>
      </c>
    </row>
    <row r="38" spans="2:19" ht="15" hidden="1" customHeight="1" x14ac:dyDescent="0.2">
      <c r="B38" s="319" t="str">
        <f>'(B3) Struktura Organizative'!A21</f>
        <v>Funksioni 16</v>
      </c>
      <c r="C38" s="319"/>
      <c r="D38" s="319" t="str">
        <f>'(B3) Struktura Organizative'!B21</f>
        <v>Shëndetsia</v>
      </c>
      <c r="E38" s="319" t="str">
        <f>'(B3) Struktura Organizative'!F21</f>
        <v xml:space="preserve"> </v>
      </c>
      <c r="F38" s="491">
        <f>'(F2)Shpenz. sipas funks. bruto'!C21</f>
        <v>0</v>
      </c>
      <c r="G38" s="491">
        <f>'(F2)Shpenz. sipas funks. bruto'!D21</f>
        <v>0</v>
      </c>
      <c r="H38" s="229">
        <f>'(F2)Shpenz. sipas funks. bruto'!E21</f>
        <v>0</v>
      </c>
      <c r="I38" s="229">
        <f>'(F2)Shpenz. sipas funks. bruto'!F21</f>
        <v>0</v>
      </c>
      <c r="J38" s="229">
        <f>'(F2)Shpenz. sipas funks. bruto'!G21</f>
        <v>0</v>
      </c>
      <c r="K38" s="484">
        <f>'(F2)Shpenz. sipas funks. bruto'!H21</f>
        <v>0</v>
      </c>
      <c r="L38" s="229">
        <f>'(F2)Shpenz. sipas funks. bruto'!I21</f>
        <v>0</v>
      </c>
      <c r="M38" s="229">
        <f>'(F2)Shpenz. sipas funks. bruto'!J21</f>
        <v>0</v>
      </c>
      <c r="N38" s="229">
        <f>'(F2)Shpenz. sipas funks. bruto'!K21</f>
        <v>0</v>
      </c>
      <c r="O38" s="484">
        <f>'(F2)Shpenz. sipas funks. bruto'!L21</f>
        <v>0</v>
      </c>
      <c r="P38" s="229">
        <f>'(F2)Shpenz. sipas funks. bruto'!M21</f>
        <v>0</v>
      </c>
      <c r="Q38" s="229">
        <f>'(F2)Shpenz. sipas funks. bruto'!N21</f>
        <v>0</v>
      </c>
      <c r="R38" s="229">
        <f>'(F2)Shpenz. sipas funks. bruto'!O21</f>
        <v>0</v>
      </c>
      <c r="S38" s="484">
        <f>'(F2)Shpenz. sipas funks. bruto'!P21</f>
        <v>0</v>
      </c>
    </row>
    <row r="39" spans="2:19" ht="15" hidden="1" customHeight="1" x14ac:dyDescent="0.2">
      <c r="B39" s="319" t="str">
        <f>'(B3) Struktura Organizative'!A22</f>
        <v>Funksioni 17</v>
      </c>
      <c r="C39" s="319"/>
      <c r="D39" s="319" t="str">
        <f>'(B3) Struktura Organizative'!B22</f>
        <v>Emergjencat civile</v>
      </c>
      <c r="E39" s="319" t="str">
        <f>'(B3) Struktura Organizative'!F22</f>
        <v xml:space="preserve"> </v>
      </c>
      <c r="F39" s="491">
        <f>'(F2)Shpenz. sipas funks. bruto'!C22</f>
        <v>0</v>
      </c>
      <c r="G39" s="491">
        <f>'(F2)Shpenz. sipas funks. bruto'!D22</f>
        <v>0</v>
      </c>
      <c r="H39" s="229">
        <f>'(F2)Shpenz. sipas funks. bruto'!E22</f>
        <v>0</v>
      </c>
      <c r="I39" s="229">
        <f>'(F2)Shpenz. sipas funks. bruto'!F22</f>
        <v>0</v>
      </c>
      <c r="J39" s="229">
        <f>'(F2)Shpenz. sipas funks. bruto'!G22</f>
        <v>0</v>
      </c>
      <c r="K39" s="484">
        <f>'(F2)Shpenz. sipas funks. bruto'!H22</f>
        <v>0</v>
      </c>
      <c r="L39" s="229">
        <f>'(F2)Shpenz. sipas funks. bruto'!I22</f>
        <v>0</v>
      </c>
      <c r="M39" s="229">
        <f>'(F2)Shpenz. sipas funks. bruto'!J22</f>
        <v>0</v>
      </c>
      <c r="N39" s="229">
        <f>'(F2)Shpenz. sipas funks. bruto'!K22</f>
        <v>0</v>
      </c>
      <c r="O39" s="484">
        <f>'(F2)Shpenz. sipas funks. bruto'!L22</f>
        <v>0</v>
      </c>
      <c r="P39" s="229">
        <f>'(F2)Shpenz. sipas funks. bruto'!M22</f>
        <v>0</v>
      </c>
      <c r="Q39" s="229">
        <f>'(F2)Shpenz. sipas funks. bruto'!N22</f>
        <v>0</v>
      </c>
      <c r="R39" s="229">
        <f>'(F2)Shpenz. sipas funks. bruto'!O22</f>
        <v>0</v>
      </c>
      <c r="S39" s="484">
        <f>'(F2)Shpenz. sipas funks. bruto'!P22</f>
        <v>0</v>
      </c>
    </row>
    <row r="40" spans="2:19" ht="15" hidden="1" customHeight="1" x14ac:dyDescent="0.2">
      <c r="B40" s="319" t="str">
        <f>'(B3) Struktura Organizative'!A23</f>
        <v>Funksioni 18</v>
      </c>
      <c r="C40" s="319"/>
      <c r="D40" s="319">
        <f>'(B3) Struktura Organizative'!B23</f>
        <v>0</v>
      </c>
      <c r="E40" s="319" t="str">
        <f>'(B3) Struktura Organizative'!F23</f>
        <v xml:space="preserve"> </v>
      </c>
      <c r="F40" s="491">
        <f>'(F2)Shpenz. sipas funks. bruto'!C23</f>
        <v>0</v>
      </c>
      <c r="G40" s="491">
        <f>'(F2)Shpenz. sipas funks. bruto'!D23</f>
        <v>0</v>
      </c>
      <c r="H40" s="229">
        <f>'(F2)Shpenz. sipas funks. bruto'!E23</f>
        <v>0</v>
      </c>
      <c r="I40" s="229">
        <f>'(F2)Shpenz. sipas funks. bruto'!F23</f>
        <v>0</v>
      </c>
      <c r="J40" s="229">
        <f>'(F2)Shpenz. sipas funks. bruto'!G23</f>
        <v>0</v>
      </c>
      <c r="K40" s="484">
        <f>'(F2)Shpenz. sipas funks. bruto'!H23</f>
        <v>0</v>
      </c>
      <c r="L40" s="229">
        <f>'(F2)Shpenz. sipas funks. bruto'!I23</f>
        <v>0</v>
      </c>
      <c r="M40" s="229">
        <f>'(F2)Shpenz. sipas funks. bruto'!J23</f>
        <v>0</v>
      </c>
      <c r="N40" s="229">
        <f>'(F2)Shpenz. sipas funks. bruto'!K23</f>
        <v>0</v>
      </c>
      <c r="O40" s="484">
        <f>'(F2)Shpenz. sipas funks. bruto'!L23</f>
        <v>0</v>
      </c>
      <c r="P40" s="229">
        <f>'(F2)Shpenz. sipas funks. bruto'!M23</f>
        <v>0</v>
      </c>
      <c r="Q40" s="229">
        <f>'(F2)Shpenz. sipas funks. bruto'!N23</f>
        <v>0</v>
      </c>
      <c r="R40" s="229">
        <f>'(F2)Shpenz. sipas funks. bruto'!O23</f>
        <v>0</v>
      </c>
      <c r="S40" s="484">
        <f>'(F2)Shpenz. sipas funks. bruto'!P23</f>
        <v>0</v>
      </c>
    </row>
    <row r="41" spans="2:19" ht="15" hidden="1" customHeight="1" x14ac:dyDescent="0.2">
      <c r="B41" s="319" t="str">
        <f>'(B3) Struktura Organizative'!A24</f>
        <v>Funksioni 19</v>
      </c>
      <c r="C41" s="319"/>
      <c r="D41" s="319">
        <f>'(B3) Struktura Organizative'!B24</f>
        <v>0</v>
      </c>
      <c r="E41" s="319" t="str">
        <f>'(B3) Struktura Organizative'!F24</f>
        <v xml:space="preserve"> </v>
      </c>
      <c r="F41" s="491">
        <f>'(F2)Shpenz. sipas funks. bruto'!C24</f>
        <v>0</v>
      </c>
      <c r="G41" s="491">
        <f>'(F2)Shpenz. sipas funks. bruto'!D24</f>
        <v>0</v>
      </c>
      <c r="H41" s="229">
        <f>'(F2)Shpenz. sipas funks. bruto'!E24</f>
        <v>0</v>
      </c>
      <c r="I41" s="229">
        <f>'(F2)Shpenz. sipas funks. bruto'!F24</f>
        <v>0</v>
      </c>
      <c r="J41" s="229">
        <f>'(F2)Shpenz. sipas funks. bruto'!G24</f>
        <v>0</v>
      </c>
      <c r="K41" s="484">
        <f>'(F2)Shpenz. sipas funks. bruto'!H24</f>
        <v>0</v>
      </c>
      <c r="L41" s="229">
        <f>'(F2)Shpenz. sipas funks. bruto'!I24</f>
        <v>0</v>
      </c>
      <c r="M41" s="229">
        <f>'(F2)Shpenz. sipas funks. bruto'!J24</f>
        <v>0</v>
      </c>
      <c r="N41" s="229">
        <f>'(F2)Shpenz. sipas funks. bruto'!K24</f>
        <v>0</v>
      </c>
      <c r="O41" s="484">
        <f>'(F2)Shpenz. sipas funks. bruto'!L24</f>
        <v>0</v>
      </c>
      <c r="P41" s="229">
        <f>'(F2)Shpenz. sipas funks. bruto'!M24</f>
        <v>0</v>
      </c>
      <c r="Q41" s="229">
        <f>'(F2)Shpenz. sipas funks. bruto'!N24</f>
        <v>0</v>
      </c>
      <c r="R41" s="229">
        <f>'(F2)Shpenz. sipas funks. bruto'!O24</f>
        <v>0</v>
      </c>
      <c r="S41" s="484">
        <f>'(F2)Shpenz. sipas funks. bruto'!P24</f>
        <v>0</v>
      </c>
    </row>
    <row r="42" spans="2:19" ht="15" hidden="1" customHeight="1" x14ac:dyDescent="0.2">
      <c r="B42" s="319" t="str">
        <f>'(B3) Struktura Organizative'!A25</f>
        <v>Funksioni 20</v>
      </c>
      <c r="C42" s="319"/>
      <c r="D42" s="319" t="str">
        <f>'(B3) Struktura Organizative'!B25</f>
        <v xml:space="preserve">Shërbime të tjera publike </v>
      </c>
      <c r="E42" s="319" t="str">
        <f>'(B3) Struktura Organizative'!F25</f>
        <v xml:space="preserve"> </v>
      </c>
      <c r="F42" s="491">
        <f>'(F2)Shpenz. sipas funks. bruto'!C25</f>
        <v>0</v>
      </c>
      <c r="G42" s="491">
        <f>'(F2)Shpenz. sipas funks. bruto'!D25</f>
        <v>0</v>
      </c>
      <c r="H42" s="229">
        <f>'(F2)Shpenz. sipas funks. bruto'!E25</f>
        <v>0</v>
      </c>
      <c r="I42" s="229">
        <f>'(F2)Shpenz. sipas funks. bruto'!F25</f>
        <v>0</v>
      </c>
      <c r="J42" s="229">
        <f>'(F2)Shpenz. sipas funks. bruto'!G25</f>
        <v>0</v>
      </c>
      <c r="K42" s="484">
        <f>'(F2)Shpenz. sipas funks. bruto'!H25</f>
        <v>0</v>
      </c>
      <c r="L42" s="229">
        <f>'(F2)Shpenz. sipas funks. bruto'!I25</f>
        <v>0</v>
      </c>
      <c r="M42" s="229">
        <f>'(F2)Shpenz. sipas funks. bruto'!J25</f>
        <v>0</v>
      </c>
      <c r="N42" s="229">
        <f>'(F2)Shpenz. sipas funks. bruto'!K25</f>
        <v>0</v>
      </c>
      <c r="O42" s="484">
        <f>'(F2)Shpenz. sipas funks. bruto'!L25</f>
        <v>0</v>
      </c>
      <c r="P42" s="229">
        <f>'(F2)Shpenz. sipas funks. bruto'!M25</f>
        <v>0</v>
      </c>
      <c r="Q42" s="229">
        <f>'(F2)Shpenz. sipas funks. bruto'!N25</f>
        <v>0</v>
      </c>
      <c r="R42" s="229">
        <f>'(F2)Shpenz. sipas funks. bruto'!O25</f>
        <v>0</v>
      </c>
      <c r="S42" s="484">
        <f>'(F2)Shpenz. sipas funks. bruto'!P25</f>
        <v>0</v>
      </c>
    </row>
    <row r="43" spans="2:19" ht="15" hidden="1" customHeight="1" x14ac:dyDescent="0.2">
      <c r="B43" s="319" t="str">
        <f>'(B3) Struktura Organizative'!A26</f>
        <v>Funksioni 21</v>
      </c>
      <c r="C43" s="319"/>
      <c r="D43" s="319" t="str">
        <f>'(B3) Struktura Organizative'!B26</f>
        <v>Shërbimi borxhi afatshkurtër</v>
      </c>
      <c r="E43" s="319" t="str">
        <f>'(B3) Struktura Organizative'!F26</f>
        <v xml:space="preserve"> </v>
      </c>
      <c r="F43" s="491">
        <f>'(F2)Shpenz. sipas funks. bruto'!C26</f>
        <v>0</v>
      </c>
      <c r="G43" s="491">
        <f>'(F2)Shpenz. sipas funks. bruto'!D26</f>
        <v>0</v>
      </c>
      <c r="H43" s="229">
        <f>'(F2)Shpenz. sipas funks. bruto'!E26</f>
        <v>0</v>
      </c>
      <c r="I43" s="229">
        <f>'(F2)Shpenz. sipas funks. bruto'!F26</f>
        <v>0</v>
      </c>
      <c r="J43" s="229">
        <f>'(F2)Shpenz. sipas funks. bruto'!G26</f>
        <v>0</v>
      </c>
      <c r="K43" s="484">
        <f>'(F2)Shpenz. sipas funks. bruto'!H26</f>
        <v>0</v>
      </c>
      <c r="L43" s="229">
        <f>'(F2)Shpenz. sipas funks. bruto'!I26</f>
        <v>0</v>
      </c>
      <c r="M43" s="229">
        <f>'(F2)Shpenz. sipas funks. bruto'!J26</f>
        <v>0</v>
      </c>
      <c r="N43" s="229">
        <f>'(F2)Shpenz. sipas funks. bruto'!K26</f>
        <v>0</v>
      </c>
      <c r="O43" s="484">
        <f>'(F2)Shpenz. sipas funks. bruto'!L26</f>
        <v>0</v>
      </c>
      <c r="P43" s="229">
        <f>'(F2)Shpenz. sipas funks. bruto'!M26</f>
        <v>0</v>
      </c>
      <c r="Q43" s="229">
        <f>'(F2)Shpenz. sipas funks. bruto'!N26</f>
        <v>0</v>
      </c>
      <c r="R43" s="229">
        <f>'(F2)Shpenz. sipas funks. bruto'!O26</f>
        <v>0</v>
      </c>
      <c r="S43" s="484">
        <f>'(F2)Shpenz. sipas funks. bruto'!P26</f>
        <v>0</v>
      </c>
    </row>
    <row r="44" spans="2:19" ht="15" hidden="1" customHeight="1" x14ac:dyDescent="0.2">
      <c r="B44" s="319" t="str">
        <f>'(B3) Struktura Organizative'!A27</f>
        <v>Funksioni 22</v>
      </c>
      <c r="C44" s="319"/>
      <c r="D44" s="319" t="str">
        <f>'(B3) Struktura Organizative'!B27</f>
        <v>Shërbimi borxhi afatgjatë</v>
      </c>
      <c r="E44" s="319" t="str">
        <f>'(B3) Struktura Organizative'!F27</f>
        <v xml:space="preserve"> </v>
      </c>
      <c r="F44" s="491">
        <f>'(F2)Shpenz. sipas funks. bruto'!C27</f>
        <v>0</v>
      </c>
      <c r="G44" s="491">
        <f>'(F2)Shpenz. sipas funks. bruto'!D27</f>
        <v>0</v>
      </c>
      <c r="H44" s="229">
        <f>'(F2)Shpenz. sipas funks. bruto'!E27</f>
        <v>0</v>
      </c>
      <c r="I44" s="229">
        <f>'(F2)Shpenz. sipas funks. bruto'!F27</f>
        <v>0</v>
      </c>
      <c r="J44" s="229">
        <f>'(F2)Shpenz. sipas funks. bruto'!G27</f>
        <v>0</v>
      </c>
      <c r="K44" s="484">
        <f>'(F2)Shpenz. sipas funks. bruto'!H27</f>
        <v>0</v>
      </c>
      <c r="L44" s="229">
        <f>'(F2)Shpenz. sipas funks. bruto'!I27</f>
        <v>0</v>
      </c>
      <c r="M44" s="229">
        <f>'(F2)Shpenz. sipas funks. bruto'!J27</f>
        <v>0</v>
      </c>
      <c r="N44" s="229">
        <f>'(F2)Shpenz. sipas funks. bruto'!K27</f>
        <v>0</v>
      </c>
      <c r="O44" s="484">
        <f>'(F2)Shpenz. sipas funks. bruto'!L27</f>
        <v>0</v>
      </c>
      <c r="P44" s="229">
        <f>'(F2)Shpenz. sipas funks. bruto'!M27</f>
        <v>0</v>
      </c>
      <c r="Q44" s="229">
        <f>'(F2)Shpenz. sipas funks. bruto'!N27</f>
        <v>0</v>
      </c>
      <c r="R44" s="229">
        <f>'(F2)Shpenz. sipas funks. bruto'!O27</f>
        <v>0</v>
      </c>
      <c r="S44" s="484">
        <f>'(F2)Shpenz. sipas funks. bruto'!P27</f>
        <v>0</v>
      </c>
    </row>
    <row r="45" spans="2:19" hidden="1" x14ac:dyDescent="0.2">
      <c r="B45" s="289"/>
      <c r="C45" s="289"/>
      <c r="D45" s="289"/>
      <c r="E45" s="289"/>
    </row>
    <row r="46" spans="2:19" ht="15" hidden="1" customHeight="1" x14ac:dyDescent="0.2">
      <c r="B46" s="917" t="s">
        <v>0</v>
      </c>
      <c r="C46" s="917"/>
      <c r="D46" s="917"/>
      <c r="E46" s="662"/>
      <c r="F46" s="492">
        <f t="shared" ref="F46:S46" si="3">F4+F5+F6+F7+F8+F9+F10+F11+F12+F13+F14+F15+F16+F17+F18</f>
        <v>21780</v>
      </c>
      <c r="G46" s="492">
        <f t="shared" si="3"/>
        <v>27094</v>
      </c>
      <c r="H46" s="492">
        <f t="shared" si="3"/>
        <v>12726</v>
      </c>
      <c r="I46" s="492">
        <f t="shared" si="3"/>
        <v>7296.4804000000004</v>
      </c>
      <c r="J46" s="492">
        <f t="shared" si="3"/>
        <v>2912</v>
      </c>
      <c r="K46" s="492">
        <f t="shared" si="3"/>
        <v>22934.4804</v>
      </c>
      <c r="L46" s="492">
        <f t="shared" si="3"/>
        <v>13239</v>
      </c>
      <c r="M46" s="492">
        <f t="shared" si="3"/>
        <v>7912.0302489600008</v>
      </c>
      <c r="N46" s="492">
        <f t="shared" si="3"/>
        <v>1866</v>
      </c>
      <c r="O46" s="492">
        <f t="shared" si="3"/>
        <v>23017.03024896</v>
      </c>
      <c r="P46" s="492">
        <f t="shared" si="3"/>
        <v>13768</v>
      </c>
      <c r="Q46" s="492">
        <f t="shared" si="3"/>
        <v>8213.0023866248957</v>
      </c>
      <c r="R46" s="492">
        <f t="shared" si="3"/>
        <v>2053</v>
      </c>
      <c r="S46" s="492">
        <f t="shared" si="3"/>
        <v>24034.002386624896</v>
      </c>
    </row>
  </sheetData>
  <sheetProtection password="C771" sheet="1" objects="1" scenarios="1" selectLockedCells="1"/>
  <mergeCells count="6">
    <mergeCell ref="B46:D46"/>
    <mergeCell ref="A1:T1"/>
    <mergeCell ref="H3:K3"/>
    <mergeCell ref="L3:O3"/>
    <mergeCell ref="P3:S3"/>
    <mergeCell ref="B21:D21"/>
  </mergeCells>
  <pageMargins left="0.78740157480314965" right="0.70866141732283472" top="0.84729166666666667" bottom="0.78740157480314965" header="0.43307086614173229" footer="0.31496062992125984"/>
  <pageSetup paperSize="9" scale="73" fitToHeight="0" orientation="portrait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  <rowBreaks count="1" manualBreakCount="1">
    <brk id="138" min="1" max="16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47"/>
  <sheetViews>
    <sheetView showGridLines="0" zoomScaleNormal="100" workbookViewId="0">
      <selection activeCell="D2" sqref="D2:G2"/>
    </sheetView>
  </sheetViews>
  <sheetFormatPr baseColWidth="10" defaultColWidth="4.140625" defaultRowHeight="12.75" x14ac:dyDescent="0.2"/>
  <cols>
    <col min="1" max="1" width="11.140625" style="120" bestFit="1" customWidth="1"/>
    <col min="2" max="2" width="35" style="120" bestFit="1" customWidth="1"/>
    <col min="3" max="3" width="11" style="283" bestFit="1" customWidth="1"/>
    <col min="4" max="4" width="7.85546875" style="120" customWidth="1"/>
    <col min="5" max="7" width="7.85546875" style="283" customWidth="1"/>
    <col min="8" max="8" width="7.85546875" style="120" customWidth="1"/>
    <col min="9" max="10" width="8.7109375" style="120" bestFit="1" customWidth="1"/>
    <col min="11" max="11" width="7.42578125" style="120" customWidth="1"/>
    <col min="12" max="12" width="8" style="120" customWidth="1"/>
    <col min="13" max="13" width="8" style="120" customWidth="1" collapsed="1"/>
    <col min="14" max="16" width="8" style="120" customWidth="1"/>
    <col min="17" max="17" width="8" style="120" customWidth="1" collapsed="1"/>
    <col min="18" max="23" width="8" style="120" customWidth="1"/>
    <col min="24" max="213" width="11.5703125" style="120" customWidth="1"/>
    <col min="214" max="214" width="3.85546875" style="120" customWidth="1"/>
    <col min="215" max="215" width="22" style="120" customWidth="1"/>
    <col min="216" max="218" width="4.140625" style="120" customWidth="1"/>
    <col min="219" max="219" width="5.85546875" style="120" customWidth="1"/>
    <col min="220" max="220" width="4.140625" style="120" customWidth="1"/>
    <col min="221" max="221" width="0.85546875" style="120" customWidth="1"/>
    <col min="222" max="222" width="5.85546875" style="120" customWidth="1"/>
    <col min="223" max="223" width="4.140625" style="120" customWidth="1"/>
    <col min="224" max="224" width="0.85546875" style="120" customWidth="1"/>
    <col min="225" max="225" width="5.85546875" style="120" customWidth="1"/>
    <col min="226" max="226" width="4.140625" style="120" customWidth="1"/>
    <col min="227" max="227" width="0.85546875" style="120" customWidth="1"/>
    <col min="228" max="228" width="5.85546875" style="120" customWidth="1"/>
    <col min="229" max="16384" width="4.140625" style="120"/>
  </cols>
  <sheetData>
    <row r="1" spans="1:23" ht="21" x14ac:dyDescent="0.35">
      <c r="A1" s="776" t="str">
        <f>'(G1) Translator'!A102</f>
        <v>(F8) SHPENZIMET SIPAS PROGRAMIT - SHUMA NETO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  <c r="T1" s="777"/>
      <c r="U1" s="777"/>
      <c r="V1" s="777"/>
      <c r="W1" s="778"/>
    </row>
    <row r="2" spans="1:23" s="5" customFormat="1" ht="12.75" customHeight="1" thickBot="1" x14ac:dyDescent="0.25">
      <c r="C2" s="273"/>
      <c r="E2" s="273"/>
      <c r="F2" s="273"/>
      <c r="G2" s="273"/>
      <c r="Q2" s="10"/>
      <c r="R2" s="10"/>
      <c r="S2" s="10"/>
      <c r="T2" s="10"/>
    </row>
    <row r="3" spans="1:23" ht="15" customHeight="1" x14ac:dyDescent="0.2">
      <c r="D3" s="913">
        <f>'(F4)Shpenz. sipas funks. neto'!C3</f>
        <v>2011</v>
      </c>
      <c r="E3" s="914"/>
      <c r="F3" s="914"/>
      <c r="G3" s="915"/>
      <c r="H3" s="916">
        <f>'(F4)Shpenz. sipas funks. neto'!G3</f>
        <v>2012</v>
      </c>
      <c r="I3" s="914"/>
      <c r="J3" s="914"/>
      <c r="K3" s="915"/>
      <c r="L3" s="905">
        <f>'(F4)Shpenz. sipas funks. neto'!K3</f>
        <v>2013</v>
      </c>
      <c r="M3" s="906"/>
      <c r="N3" s="906"/>
      <c r="O3" s="907"/>
      <c r="P3" s="910">
        <f>'(F4)Shpenz. sipas funks. neto'!O3</f>
        <v>2014</v>
      </c>
      <c r="Q3" s="906"/>
      <c r="R3" s="906"/>
      <c r="S3" s="907"/>
      <c r="T3" s="910">
        <f>'(F4)Shpenz. sipas funks. neto'!S3</f>
        <v>2015</v>
      </c>
      <c r="U3" s="906"/>
      <c r="V3" s="906"/>
      <c r="W3" s="907"/>
    </row>
    <row r="4" spans="1:23" s="124" customFormat="1" ht="39.75" customHeight="1" thickBot="1" x14ac:dyDescent="0.3">
      <c r="A4" s="123"/>
      <c r="B4" s="123"/>
      <c r="C4" s="285"/>
      <c r="D4" s="900" t="str">
        <f>'(G1) Translator'!A3</f>
        <v>Fakti Viti i kaluar</v>
      </c>
      <c r="E4" s="901"/>
      <c r="F4" s="901"/>
      <c r="G4" s="902"/>
      <c r="H4" s="912" t="str">
        <f>'(G1) Translator'!A4</f>
        <v>Viti aktual (buxheti)</v>
      </c>
      <c r="I4" s="901"/>
      <c r="J4" s="901"/>
      <c r="K4" s="902"/>
      <c r="L4" s="908"/>
      <c r="M4" s="898"/>
      <c r="N4" s="898"/>
      <c r="O4" s="909"/>
      <c r="P4" s="911"/>
      <c r="Q4" s="898"/>
      <c r="R4" s="898"/>
      <c r="S4" s="909"/>
      <c r="T4" s="911"/>
      <c r="U4" s="898"/>
      <c r="V4" s="898"/>
      <c r="W4" s="909"/>
    </row>
    <row r="5" spans="1:23" s="286" customFormat="1" ht="69" customHeight="1" x14ac:dyDescent="0.25">
      <c r="A5" s="285"/>
      <c r="B5" s="285"/>
      <c r="C5" s="285"/>
      <c r="D5" s="506" t="str">
        <f>'(F4)Shpenz. sipas funks. neto'!C5</f>
        <v>PARASHIKIMI I SHPENZIMEVE</v>
      </c>
      <c r="E5" s="507" t="str">
        <f>'(F4)Shpenz. sipas funks. neto'!D5</f>
        <v xml:space="preserve">PARASHIKIMI I TË ARDHURAVE NGA TARIFAT </v>
      </c>
      <c r="F5" s="507" t="str">
        <f>'(F4)Shpenz. sipas funks. neto'!E5</f>
        <v xml:space="preserve">PARASHIKIMI I TË ARDHURAVE ME DESTINACION  </v>
      </c>
      <c r="G5" s="508" t="str">
        <f>'(F4)Shpenz. sipas funks. neto'!F5</f>
        <v xml:space="preserve">SHUMA NETO E KËRKUAR </v>
      </c>
      <c r="H5" s="506" t="str">
        <f>'(F4)Shpenz. sipas funks. neto'!G5</f>
        <v>PARASHIKIMI I SHPENZIMEVE</v>
      </c>
      <c r="I5" s="507" t="str">
        <f>'(F4)Shpenz. sipas funks. neto'!H5</f>
        <v xml:space="preserve">PARASHIKIMI I TË ARDHURAVE NGA TARIFAT </v>
      </c>
      <c r="J5" s="507" t="str">
        <f>'(F4)Shpenz. sipas funks. neto'!I5</f>
        <v xml:space="preserve">PARASHIKIMI I TË ARDHURAVE ME DESTINACION  </v>
      </c>
      <c r="K5" s="509" t="str">
        <f>'(F4)Shpenz. sipas funks. neto'!J5</f>
        <v xml:space="preserve">SHUMA NETO E KËRKUAR </v>
      </c>
      <c r="L5" s="501" t="str">
        <f>'(F4)Shpenz. sipas funks. neto'!K5</f>
        <v>PARASHIKIMI I SHPENZIMEVE</v>
      </c>
      <c r="M5" s="489" t="str">
        <f>'(F4)Shpenz. sipas funks. neto'!L5</f>
        <v xml:space="preserve">PARASHIKIMI I TË ARDHURAVE NGA TARIFAT </v>
      </c>
      <c r="N5" s="489" t="str">
        <f>'(F4)Shpenz. sipas funks. neto'!M5</f>
        <v xml:space="preserve">PARASHIKIMI I TË ARDHURAVE ME DESTINACION  </v>
      </c>
      <c r="O5" s="502" t="str">
        <f>'(F4)Shpenz. sipas funks. neto'!N5</f>
        <v xml:space="preserve">SHUMA NETO E KËRKUAR </v>
      </c>
      <c r="P5" s="501" t="str">
        <f>'(F4)Shpenz. sipas funks. neto'!O5</f>
        <v>PARASHIKIMI I SHPENZIMEVE</v>
      </c>
      <c r="Q5" s="489" t="str">
        <f>'(F4)Shpenz. sipas funks. neto'!P5</f>
        <v xml:space="preserve">PARASHIKIMI I TË ARDHURAVE NGA TARIFAT </v>
      </c>
      <c r="R5" s="489" t="str">
        <f>'(F4)Shpenz. sipas funks. neto'!Q5</f>
        <v xml:space="preserve">PARASHIKIMI I TË ARDHURAVE ME DESTINACION  </v>
      </c>
      <c r="S5" s="502" t="str">
        <f>'(F4)Shpenz. sipas funks. neto'!R5</f>
        <v xml:space="preserve">SHUMA NETO E KËRKUAR </v>
      </c>
      <c r="T5" s="501" t="str">
        <f>'(F4)Shpenz. sipas funks. neto'!S5</f>
        <v>PARASHIKIMI I SHPENZIMEVE</v>
      </c>
      <c r="U5" s="489" t="str">
        <f>'(F4)Shpenz. sipas funks. neto'!T5</f>
        <v xml:space="preserve">PARASHIKIMI I TË ARDHURAVE NGA TARIFAT </v>
      </c>
      <c r="V5" s="489" t="str">
        <f>'(F4)Shpenz. sipas funks. neto'!U5</f>
        <v xml:space="preserve">PARASHIKIMI I TË ARDHURAVE ME DESTINACION  </v>
      </c>
      <c r="W5" s="502" t="str">
        <f>'(F4)Shpenz. sipas funks. neto'!V5</f>
        <v xml:space="preserve">SHUMA NETO E KËRKUAR </v>
      </c>
    </row>
    <row r="6" spans="1:23" ht="15" customHeight="1" x14ac:dyDescent="0.2">
      <c r="A6" s="493" t="str">
        <f>'(B2) Programet'!B6</f>
        <v>Programi 1</v>
      </c>
      <c r="B6" s="493" t="str">
        <f>'(B2) Programet'!A6</f>
        <v>Kultura dhe Turizmi</v>
      </c>
      <c r="C6" s="635"/>
      <c r="D6" s="503">
        <f t="shared" ref="D6:D20" si="0">SUMIF($C$24:$C$45,$A6,D$24:D$45)</f>
        <v>412</v>
      </c>
      <c r="E6" s="529">
        <f t="shared" ref="E6:W20" si="1">SUMIF($C$24:$C$45,$A6,E$24:E$45)</f>
        <v>0</v>
      </c>
      <c r="F6" s="529">
        <f t="shared" si="1"/>
        <v>0</v>
      </c>
      <c r="G6" s="530">
        <f t="shared" si="1"/>
        <v>412</v>
      </c>
      <c r="H6" s="503">
        <f t="shared" si="1"/>
        <v>850</v>
      </c>
      <c r="I6" s="529">
        <f t="shared" si="1"/>
        <v>0</v>
      </c>
      <c r="J6" s="529">
        <f t="shared" si="1"/>
        <v>0</v>
      </c>
      <c r="K6" s="530">
        <f t="shared" si="1"/>
        <v>850</v>
      </c>
      <c r="L6" s="503">
        <f t="shared" si="1"/>
        <v>0</v>
      </c>
      <c r="M6" s="229">
        <f t="shared" si="1"/>
        <v>0</v>
      </c>
      <c r="N6" s="229">
        <f t="shared" si="1"/>
        <v>0</v>
      </c>
      <c r="O6" s="530">
        <f t="shared" si="1"/>
        <v>0</v>
      </c>
      <c r="P6" s="503">
        <f t="shared" si="1"/>
        <v>0</v>
      </c>
      <c r="Q6" s="229">
        <f t="shared" si="1"/>
        <v>0</v>
      </c>
      <c r="R6" s="229">
        <f t="shared" si="1"/>
        <v>0</v>
      </c>
      <c r="S6" s="530">
        <f t="shared" si="1"/>
        <v>0</v>
      </c>
      <c r="T6" s="503">
        <f t="shared" si="1"/>
        <v>0</v>
      </c>
      <c r="U6" s="229">
        <f t="shared" si="1"/>
        <v>0</v>
      </c>
      <c r="V6" s="229">
        <f t="shared" si="1"/>
        <v>0</v>
      </c>
      <c r="W6" s="530">
        <f t="shared" si="1"/>
        <v>0</v>
      </c>
    </row>
    <row r="7" spans="1:23" s="283" customFormat="1" ht="15" customHeight="1" x14ac:dyDescent="0.2">
      <c r="A7" s="493" t="str">
        <f>'(B2) Programet'!B7</f>
        <v>Programi 2</v>
      </c>
      <c r="B7" s="493" t="str">
        <f>'(B2) Programet'!A7</f>
        <v>Sherbimet Publike</v>
      </c>
      <c r="C7" s="635"/>
      <c r="D7" s="503">
        <f t="shared" si="0"/>
        <v>2731</v>
      </c>
      <c r="E7" s="529">
        <f t="shared" ref="E7:S7" si="2">SUMIF($C$24:$C$45,$A7,E$24:E$45)</f>
        <v>1122</v>
      </c>
      <c r="F7" s="529">
        <f t="shared" si="2"/>
        <v>0</v>
      </c>
      <c r="G7" s="530">
        <f t="shared" si="2"/>
        <v>1609</v>
      </c>
      <c r="H7" s="503">
        <f t="shared" si="2"/>
        <v>4582</v>
      </c>
      <c r="I7" s="529">
        <f t="shared" si="2"/>
        <v>1500</v>
      </c>
      <c r="J7" s="529">
        <f t="shared" si="2"/>
        <v>0</v>
      </c>
      <c r="K7" s="530">
        <f t="shared" si="2"/>
        <v>3082</v>
      </c>
      <c r="L7" s="503">
        <f t="shared" si="2"/>
        <v>4011.2927999999997</v>
      </c>
      <c r="M7" s="229">
        <f t="shared" si="2"/>
        <v>2600.81</v>
      </c>
      <c r="N7" s="229">
        <f t="shared" si="2"/>
        <v>0</v>
      </c>
      <c r="O7" s="530">
        <f t="shared" si="2"/>
        <v>1410.4827999999998</v>
      </c>
      <c r="P7" s="503">
        <f t="shared" si="2"/>
        <v>4280.8516761599994</v>
      </c>
      <c r="Q7" s="229">
        <f t="shared" si="2"/>
        <v>2800.6999099999998</v>
      </c>
      <c r="R7" s="229">
        <f t="shared" si="2"/>
        <v>0</v>
      </c>
      <c r="S7" s="530">
        <f t="shared" si="2"/>
        <v>1480.1517661599996</v>
      </c>
      <c r="T7" s="503">
        <f t="shared" si="1"/>
        <v>4452.5138283740152</v>
      </c>
      <c r="U7" s="229">
        <f t="shared" si="1"/>
        <v>2800.6999099999998</v>
      </c>
      <c r="V7" s="229">
        <f t="shared" si="1"/>
        <v>0</v>
      </c>
      <c r="W7" s="530">
        <f t="shared" si="1"/>
        <v>1651.8139183740154</v>
      </c>
    </row>
    <row r="8" spans="1:23" s="283" customFormat="1" ht="15" customHeight="1" x14ac:dyDescent="0.2">
      <c r="A8" s="493" t="str">
        <f>'(B2) Programet'!B8</f>
        <v>Programi 3</v>
      </c>
      <c r="B8" s="493" t="str">
        <f>'(B2) Programet'!A8</f>
        <v>Infrastruktura rrugore</v>
      </c>
      <c r="C8" s="635"/>
      <c r="D8" s="503">
        <f t="shared" si="0"/>
        <v>1157</v>
      </c>
      <c r="E8" s="529">
        <f t="shared" si="1"/>
        <v>38</v>
      </c>
      <c r="F8" s="529">
        <f t="shared" si="1"/>
        <v>0</v>
      </c>
      <c r="G8" s="530">
        <f t="shared" si="1"/>
        <v>1119</v>
      </c>
      <c r="H8" s="503">
        <f t="shared" si="1"/>
        <v>7937</v>
      </c>
      <c r="I8" s="529">
        <f t="shared" si="1"/>
        <v>0</v>
      </c>
      <c r="J8" s="529">
        <f t="shared" si="1"/>
        <v>0</v>
      </c>
      <c r="K8" s="530">
        <f t="shared" si="1"/>
        <v>7937</v>
      </c>
      <c r="L8" s="503">
        <f t="shared" si="1"/>
        <v>3466.0940000000001</v>
      </c>
      <c r="M8" s="229">
        <f t="shared" si="1"/>
        <v>0</v>
      </c>
      <c r="N8" s="229">
        <f t="shared" si="1"/>
        <v>0</v>
      </c>
      <c r="O8" s="530">
        <f t="shared" si="1"/>
        <v>3466.0940000000001</v>
      </c>
      <c r="P8" s="503">
        <f t="shared" si="1"/>
        <v>1587.4710519999999</v>
      </c>
      <c r="Q8" s="229">
        <f t="shared" si="1"/>
        <v>0</v>
      </c>
      <c r="R8" s="229">
        <f t="shared" si="1"/>
        <v>0</v>
      </c>
      <c r="S8" s="530">
        <f t="shared" si="1"/>
        <v>1587.4710519999999</v>
      </c>
      <c r="T8" s="503">
        <f t="shared" si="1"/>
        <v>1647.794951976</v>
      </c>
      <c r="U8" s="229">
        <f t="shared" si="1"/>
        <v>0</v>
      </c>
      <c r="V8" s="229">
        <f t="shared" si="1"/>
        <v>0</v>
      </c>
      <c r="W8" s="530">
        <f t="shared" si="1"/>
        <v>1647.794951976</v>
      </c>
    </row>
    <row r="9" spans="1:23" s="283" customFormat="1" ht="15" customHeight="1" x14ac:dyDescent="0.2">
      <c r="A9" s="493" t="str">
        <f>'(B2) Programet'!B9</f>
        <v>Programi 4</v>
      </c>
      <c r="B9" s="493" t="str">
        <f>'(B2) Programet'!A9</f>
        <v>Kujdesi social dhe solidariteti</v>
      </c>
      <c r="C9" s="635"/>
      <c r="D9" s="503">
        <f t="shared" si="0"/>
        <v>1018</v>
      </c>
      <c r="E9" s="529">
        <f t="shared" si="1"/>
        <v>0</v>
      </c>
      <c r="F9" s="529">
        <f t="shared" si="1"/>
        <v>0</v>
      </c>
      <c r="G9" s="530">
        <f t="shared" si="1"/>
        <v>1018</v>
      </c>
      <c r="H9" s="503">
        <f t="shared" si="1"/>
        <v>1679</v>
      </c>
      <c r="I9" s="529">
        <f t="shared" si="1"/>
        <v>0</v>
      </c>
      <c r="J9" s="529">
        <f t="shared" si="1"/>
        <v>0</v>
      </c>
      <c r="K9" s="530">
        <f t="shared" si="1"/>
        <v>1679</v>
      </c>
      <c r="L9" s="503">
        <f t="shared" si="1"/>
        <v>1752.3360000000002</v>
      </c>
      <c r="M9" s="229">
        <f t="shared" si="1"/>
        <v>0</v>
      </c>
      <c r="N9" s="229">
        <f t="shared" si="1"/>
        <v>0</v>
      </c>
      <c r="O9" s="530">
        <f t="shared" si="1"/>
        <v>1752.3360000000002</v>
      </c>
      <c r="P9" s="503">
        <f t="shared" si="1"/>
        <v>1821.7751040000003</v>
      </c>
      <c r="Q9" s="229">
        <f t="shared" si="1"/>
        <v>0</v>
      </c>
      <c r="R9" s="229">
        <f t="shared" si="1"/>
        <v>0</v>
      </c>
      <c r="S9" s="530">
        <f t="shared" si="1"/>
        <v>1821.7751040000003</v>
      </c>
      <c r="T9" s="503">
        <f t="shared" si="1"/>
        <v>1894.64610816</v>
      </c>
      <c r="U9" s="229">
        <f t="shared" si="1"/>
        <v>0</v>
      </c>
      <c r="V9" s="229">
        <f t="shared" si="1"/>
        <v>0</v>
      </c>
      <c r="W9" s="530">
        <f t="shared" si="1"/>
        <v>1894.64610816</v>
      </c>
    </row>
    <row r="10" spans="1:23" s="283" customFormat="1" ht="15" customHeight="1" x14ac:dyDescent="0.2">
      <c r="A10" s="493" t="str">
        <f>'(B2) Programet'!B10</f>
        <v>Programi 5</v>
      </c>
      <c r="B10" s="493" t="str">
        <f>'(B2) Programet'!A10</f>
        <v>Mjedisi, Mrojtja e Pyjeve dhe Kullotave</v>
      </c>
      <c r="C10" s="635"/>
      <c r="D10" s="503">
        <f t="shared" si="0"/>
        <v>1192</v>
      </c>
      <c r="E10" s="529">
        <f t="shared" si="1"/>
        <v>0</v>
      </c>
      <c r="F10" s="529">
        <f t="shared" si="1"/>
        <v>0</v>
      </c>
      <c r="G10" s="530">
        <f t="shared" si="1"/>
        <v>1192</v>
      </c>
      <c r="H10" s="503">
        <f t="shared" si="1"/>
        <v>1286</v>
      </c>
      <c r="I10" s="529">
        <f t="shared" si="1"/>
        <v>0</v>
      </c>
      <c r="J10" s="529">
        <f t="shared" si="1"/>
        <v>0</v>
      </c>
      <c r="K10" s="530">
        <f t="shared" si="1"/>
        <v>1286</v>
      </c>
      <c r="L10" s="503">
        <f t="shared" si="1"/>
        <v>1394.0835999999999</v>
      </c>
      <c r="M10" s="229">
        <f t="shared" si="1"/>
        <v>0</v>
      </c>
      <c r="N10" s="229">
        <f t="shared" si="1"/>
        <v>0</v>
      </c>
      <c r="O10" s="530">
        <f t="shared" si="1"/>
        <v>1394.0835999999999</v>
      </c>
      <c r="P10" s="503">
        <f t="shared" si="1"/>
        <v>1450.3406839999998</v>
      </c>
      <c r="Q10" s="229">
        <f t="shared" si="1"/>
        <v>0</v>
      </c>
      <c r="R10" s="229">
        <f t="shared" si="1"/>
        <v>0</v>
      </c>
      <c r="S10" s="530">
        <f t="shared" si="1"/>
        <v>1450.3406839999998</v>
      </c>
      <c r="T10" s="503">
        <f t="shared" si="1"/>
        <v>1508.8682946999998</v>
      </c>
      <c r="U10" s="229">
        <f t="shared" si="1"/>
        <v>0</v>
      </c>
      <c r="V10" s="229">
        <f t="shared" si="1"/>
        <v>0</v>
      </c>
      <c r="W10" s="530">
        <f t="shared" si="1"/>
        <v>1508.8682946999998</v>
      </c>
    </row>
    <row r="11" spans="1:23" s="283" customFormat="1" ht="15" customHeight="1" x14ac:dyDescent="0.2">
      <c r="A11" s="493" t="str">
        <f>'(B2) Programet'!B11</f>
        <v>Programi 6</v>
      </c>
      <c r="B11" s="493" t="str">
        <f>'(B2) Programet'!A11</f>
        <v>Arsimi Parauniversitar dhe Edukimit</v>
      </c>
      <c r="C11" s="635"/>
      <c r="D11" s="503">
        <f t="shared" si="0"/>
        <v>0</v>
      </c>
      <c r="E11" s="529">
        <f t="shared" si="1"/>
        <v>0</v>
      </c>
      <c r="F11" s="529">
        <f t="shared" si="1"/>
        <v>0</v>
      </c>
      <c r="G11" s="530">
        <f t="shared" si="1"/>
        <v>0</v>
      </c>
      <c r="H11" s="503">
        <f t="shared" si="1"/>
        <v>0</v>
      </c>
      <c r="I11" s="529">
        <f t="shared" si="1"/>
        <v>0</v>
      </c>
      <c r="J11" s="529">
        <f t="shared" si="1"/>
        <v>0</v>
      </c>
      <c r="K11" s="530">
        <f t="shared" si="1"/>
        <v>0</v>
      </c>
      <c r="L11" s="503">
        <f t="shared" si="1"/>
        <v>0</v>
      </c>
      <c r="M11" s="229">
        <f t="shared" si="1"/>
        <v>0</v>
      </c>
      <c r="N11" s="229">
        <f t="shared" si="1"/>
        <v>0</v>
      </c>
      <c r="O11" s="530">
        <f t="shared" si="1"/>
        <v>0</v>
      </c>
      <c r="P11" s="503">
        <f t="shared" si="1"/>
        <v>0</v>
      </c>
      <c r="Q11" s="229">
        <f t="shared" si="1"/>
        <v>0</v>
      </c>
      <c r="R11" s="229">
        <f t="shared" si="1"/>
        <v>0</v>
      </c>
      <c r="S11" s="530">
        <f t="shared" si="1"/>
        <v>0</v>
      </c>
      <c r="T11" s="503">
        <f t="shared" si="1"/>
        <v>0</v>
      </c>
      <c r="U11" s="229">
        <f t="shared" si="1"/>
        <v>0</v>
      </c>
      <c r="V11" s="229">
        <f t="shared" si="1"/>
        <v>0</v>
      </c>
      <c r="W11" s="530">
        <f t="shared" si="1"/>
        <v>0</v>
      </c>
    </row>
    <row r="12" spans="1:23" s="283" customFormat="1" ht="15" customHeight="1" x14ac:dyDescent="0.2">
      <c r="A12" s="493" t="str">
        <f>'(B2) Programet'!B12</f>
        <v>Programi 7</v>
      </c>
      <c r="B12" s="493" t="str">
        <f>'(B2) Programet'!A12</f>
        <v>Programi Mbrojtja e Mjedisit</v>
      </c>
      <c r="C12" s="635"/>
      <c r="D12" s="503">
        <f t="shared" si="0"/>
        <v>0</v>
      </c>
      <c r="E12" s="529">
        <f t="shared" si="1"/>
        <v>0</v>
      </c>
      <c r="F12" s="529">
        <f t="shared" si="1"/>
        <v>0</v>
      </c>
      <c r="G12" s="530">
        <f t="shared" si="1"/>
        <v>0</v>
      </c>
      <c r="H12" s="503">
        <f t="shared" si="1"/>
        <v>0</v>
      </c>
      <c r="I12" s="529">
        <f t="shared" si="1"/>
        <v>0</v>
      </c>
      <c r="J12" s="529">
        <f t="shared" si="1"/>
        <v>0</v>
      </c>
      <c r="K12" s="530">
        <f t="shared" si="1"/>
        <v>0</v>
      </c>
      <c r="L12" s="503">
        <f t="shared" si="1"/>
        <v>0</v>
      </c>
      <c r="M12" s="229">
        <f t="shared" si="1"/>
        <v>0</v>
      </c>
      <c r="N12" s="229">
        <f t="shared" si="1"/>
        <v>0</v>
      </c>
      <c r="O12" s="530">
        <f t="shared" si="1"/>
        <v>0</v>
      </c>
      <c r="P12" s="503">
        <f t="shared" si="1"/>
        <v>0</v>
      </c>
      <c r="Q12" s="229">
        <f t="shared" si="1"/>
        <v>0</v>
      </c>
      <c r="R12" s="229">
        <f t="shared" si="1"/>
        <v>0</v>
      </c>
      <c r="S12" s="530">
        <f t="shared" si="1"/>
        <v>0</v>
      </c>
      <c r="T12" s="503">
        <f t="shared" si="1"/>
        <v>0</v>
      </c>
      <c r="U12" s="229">
        <f t="shared" si="1"/>
        <v>0</v>
      </c>
      <c r="V12" s="229">
        <f t="shared" si="1"/>
        <v>0</v>
      </c>
      <c r="W12" s="530">
        <f t="shared" si="1"/>
        <v>0</v>
      </c>
    </row>
    <row r="13" spans="1:23" s="283" customFormat="1" ht="15" customHeight="1" x14ac:dyDescent="0.2">
      <c r="A13" s="493" t="str">
        <f>'(B2) Programet'!B13</f>
        <v>Programi 8</v>
      </c>
      <c r="B13" s="493" t="str">
        <f>'(B2) Programet'!A13</f>
        <v>Planifikim Manaxhim Administrim</v>
      </c>
      <c r="C13" s="635"/>
      <c r="D13" s="503">
        <f t="shared" si="0"/>
        <v>15270</v>
      </c>
      <c r="E13" s="529">
        <f t="shared" si="1"/>
        <v>121</v>
      </c>
      <c r="F13" s="529">
        <f t="shared" si="1"/>
        <v>4786</v>
      </c>
      <c r="G13" s="530">
        <f t="shared" si="1"/>
        <v>10363</v>
      </c>
      <c r="H13" s="503">
        <f t="shared" si="1"/>
        <v>10760</v>
      </c>
      <c r="I13" s="529">
        <f t="shared" si="1"/>
        <v>1295</v>
      </c>
      <c r="J13" s="529">
        <f t="shared" si="1"/>
        <v>5500</v>
      </c>
      <c r="K13" s="530">
        <f t="shared" si="1"/>
        <v>3965</v>
      </c>
      <c r="L13" s="503">
        <f t="shared" si="1"/>
        <v>12310.674000000001</v>
      </c>
      <c r="M13" s="229">
        <f t="shared" si="1"/>
        <v>1004.3000000000001</v>
      </c>
      <c r="N13" s="229">
        <f t="shared" si="1"/>
        <v>0</v>
      </c>
      <c r="O13" s="530">
        <f t="shared" si="1"/>
        <v>11306.374000000002</v>
      </c>
      <c r="P13" s="503">
        <f t="shared" si="1"/>
        <v>13876.591732800001</v>
      </c>
      <c r="Q13" s="229">
        <f t="shared" si="1"/>
        <v>1004.3000000000001</v>
      </c>
      <c r="R13" s="229">
        <f t="shared" si="1"/>
        <v>0</v>
      </c>
      <c r="S13" s="530">
        <f t="shared" si="1"/>
        <v>12872.291732800002</v>
      </c>
      <c r="T13" s="503">
        <f t="shared" si="1"/>
        <v>14530.17920341488</v>
      </c>
      <c r="U13" s="229">
        <f t="shared" si="1"/>
        <v>1004.3000000000001</v>
      </c>
      <c r="V13" s="229">
        <f t="shared" si="1"/>
        <v>0</v>
      </c>
      <c r="W13" s="530">
        <f t="shared" si="1"/>
        <v>13525.879203414881</v>
      </c>
    </row>
    <row r="14" spans="1:23" s="283" customFormat="1" ht="15" customHeight="1" x14ac:dyDescent="0.2">
      <c r="A14" s="493" t="str">
        <f>'(B2) Programet'!B14</f>
        <v>Programi 9</v>
      </c>
      <c r="B14" s="493">
        <f>'(B2) Programet'!A14</f>
        <v>0</v>
      </c>
      <c r="C14" s="635"/>
      <c r="D14" s="503">
        <f t="shared" si="0"/>
        <v>0</v>
      </c>
      <c r="E14" s="529">
        <f t="shared" si="1"/>
        <v>0</v>
      </c>
      <c r="F14" s="529">
        <f t="shared" si="1"/>
        <v>0</v>
      </c>
      <c r="G14" s="530">
        <f t="shared" si="1"/>
        <v>0</v>
      </c>
      <c r="H14" s="503">
        <f t="shared" si="1"/>
        <v>0</v>
      </c>
      <c r="I14" s="529">
        <f t="shared" si="1"/>
        <v>0</v>
      </c>
      <c r="J14" s="529">
        <f t="shared" si="1"/>
        <v>0</v>
      </c>
      <c r="K14" s="530">
        <f t="shared" si="1"/>
        <v>0</v>
      </c>
      <c r="L14" s="503">
        <f t="shared" si="1"/>
        <v>0</v>
      </c>
      <c r="M14" s="229">
        <f t="shared" si="1"/>
        <v>0</v>
      </c>
      <c r="N14" s="229">
        <f t="shared" si="1"/>
        <v>0</v>
      </c>
      <c r="O14" s="530">
        <f t="shared" si="1"/>
        <v>0</v>
      </c>
      <c r="P14" s="503">
        <f t="shared" si="1"/>
        <v>0</v>
      </c>
      <c r="Q14" s="229">
        <f t="shared" si="1"/>
        <v>0</v>
      </c>
      <c r="R14" s="229">
        <f t="shared" si="1"/>
        <v>0</v>
      </c>
      <c r="S14" s="530">
        <f t="shared" si="1"/>
        <v>0</v>
      </c>
      <c r="T14" s="503">
        <f t="shared" si="1"/>
        <v>0</v>
      </c>
      <c r="U14" s="229">
        <f t="shared" si="1"/>
        <v>0</v>
      </c>
      <c r="V14" s="229">
        <f t="shared" si="1"/>
        <v>0</v>
      </c>
      <c r="W14" s="530">
        <f t="shared" si="1"/>
        <v>0</v>
      </c>
    </row>
    <row r="15" spans="1:23" s="283" customFormat="1" ht="15" customHeight="1" x14ac:dyDescent="0.2">
      <c r="A15" s="493" t="str">
        <f>'(B2) Programet'!B15</f>
        <v>Programi 10</v>
      </c>
      <c r="B15" s="493">
        <f>'(B2) Programet'!A15</f>
        <v>0</v>
      </c>
      <c r="C15" s="635"/>
      <c r="D15" s="503">
        <f t="shared" si="0"/>
        <v>0</v>
      </c>
      <c r="E15" s="529">
        <f t="shared" si="1"/>
        <v>0</v>
      </c>
      <c r="F15" s="529">
        <f t="shared" si="1"/>
        <v>0</v>
      </c>
      <c r="G15" s="530">
        <f t="shared" si="1"/>
        <v>0</v>
      </c>
      <c r="H15" s="503">
        <f t="shared" si="1"/>
        <v>0</v>
      </c>
      <c r="I15" s="529">
        <f t="shared" si="1"/>
        <v>0</v>
      </c>
      <c r="J15" s="529">
        <f t="shared" si="1"/>
        <v>0</v>
      </c>
      <c r="K15" s="530">
        <f t="shared" si="1"/>
        <v>0</v>
      </c>
      <c r="L15" s="503">
        <f t="shared" si="1"/>
        <v>0</v>
      </c>
      <c r="M15" s="229">
        <f t="shared" si="1"/>
        <v>0</v>
      </c>
      <c r="N15" s="229">
        <f t="shared" si="1"/>
        <v>0</v>
      </c>
      <c r="O15" s="530">
        <f t="shared" si="1"/>
        <v>0</v>
      </c>
      <c r="P15" s="503">
        <f t="shared" si="1"/>
        <v>0</v>
      </c>
      <c r="Q15" s="229">
        <f t="shared" si="1"/>
        <v>0</v>
      </c>
      <c r="R15" s="229">
        <f t="shared" si="1"/>
        <v>0</v>
      </c>
      <c r="S15" s="530">
        <f t="shared" si="1"/>
        <v>0</v>
      </c>
      <c r="T15" s="503">
        <f t="shared" si="1"/>
        <v>0</v>
      </c>
      <c r="U15" s="229">
        <f t="shared" si="1"/>
        <v>0</v>
      </c>
      <c r="V15" s="229">
        <f t="shared" si="1"/>
        <v>0</v>
      </c>
      <c r="W15" s="530">
        <f t="shared" si="1"/>
        <v>0</v>
      </c>
    </row>
    <row r="16" spans="1:23" s="283" customFormat="1" ht="15" customHeight="1" x14ac:dyDescent="0.2">
      <c r="A16" s="493" t="str">
        <f>'(B2) Programet'!B16</f>
        <v>Programi 11</v>
      </c>
      <c r="B16" s="493">
        <f>'(B2) Programet'!A16</f>
        <v>0</v>
      </c>
      <c r="C16" s="635"/>
      <c r="D16" s="503">
        <f t="shared" si="0"/>
        <v>0</v>
      </c>
      <c r="E16" s="529">
        <f t="shared" si="1"/>
        <v>0</v>
      </c>
      <c r="F16" s="529">
        <f t="shared" si="1"/>
        <v>0</v>
      </c>
      <c r="G16" s="530">
        <f t="shared" si="1"/>
        <v>0</v>
      </c>
      <c r="H16" s="503">
        <f t="shared" si="1"/>
        <v>0</v>
      </c>
      <c r="I16" s="529">
        <f t="shared" si="1"/>
        <v>0</v>
      </c>
      <c r="J16" s="529">
        <f t="shared" si="1"/>
        <v>0</v>
      </c>
      <c r="K16" s="530">
        <f t="shared" si="1"/>
        <v>0</v>
      </c>
      <c r="L16" s="503">
        <f t="shared" si="1"/>
        <v>0</v>
      </c>
      <c r="M16" s="229">
        <f t="shared" si="1"/>
        <v>0</v>
      </c>
      <c r="N16" s="229">
        <f t="shared" si="1"/>
        <v>0</v>
      </c>
      <c r="O16" s="530">
        <f t="shared" si="1"/>
        <v>0</v>
      </c>
      <c r="P16" s="503">
        <f t="shared" si="1"/>
        <v>0</v>
      </c>
      <c r="Q16" s="229">
        <f t="shared" si="1"/>
        <v>0</v>
      </c>
      <c r="R16" s="229">
        <f t="shared" si="1"/>
        <v>0</v>
      </c>
      <c r="S16" s="530">
        <f t="shared" si="1"/>
        <v>0</v>
      </c>
      <c r="T16" s="503">
        <f t="shared" si="1"/>
        <v>0</v>
      </c>
      <c r="U16" s="229">
        <f t="shared" si="1"/>
        <v>0</v>
      </c>
      <c r="V16" s="229">
        <f t="shared" si="1"/>
        <v>0</v>
      </c>
      <c r="W16" s="530">
        <f t="shared" si="1"/>
        <v>0</v>
      </c>
    </row>
    <row r="17" spans="1:23" s="283" customFormat="1" ht="15" customHeight="1" x14ac:dyDescent="0.2">
      <c r="A17" s="493" t="str">
        <f>'(B2) Programet'!B17</f>
        <v>Programi 12</v>
      </c>
      <c r="B17" s="493">
        <f>'(B2) Programet'!A17</f>
        <v>0</v>
      </c>
      <c r="C17" s="635"/>
      <c r="D17" s="503">
        <f t="shared" si="0"/>
        <v>0</v>
      </c>
      <c r="E17" s="529">
        <f t="shared" si="1"/>
        <v>0</v>
      </c>
      <c r="F17" s="529">
        <f t="shared" si="1"/>
        <v>0</v>
      </c>
      <c r="G17" s="530">
        <f t="shared" si="1"/>
        <v>0</v>
      </c>
      <c r="H17" s="503">
        <f t="shared" si="1"/>
        <v>0</v>
      </c>
      <c r="I17" s="529">
        <f t="shared" si="1"/>
        <v>0</v>
      </c>
      <c r="J17" s="529">
        <f t="shared" si="1"/>
        <v>0</v>
      </c>
      <c r="K17" s="530">
        <f t="shared" si="1"/>
        <v>0</v>
      </c>
      <c r="L17" s="503">
        <f t="shared" si="1"/>
        <v>0</v>
      </c>
      <c r="M17" s="229">
        <f t="shared" si="1"/>
        <v>0</v>
      </c>
      <c r="N17" s="229">
        <f t="shared" si="1"/>
        <v>0</v>
      </c>
      <c r="O17" s="530">
        <f t="shared" si="1"/>
        <v>0</v>
      </c>
      <c r="P17" s="503">
        <f t="shared" si="1"/>
        <v>0</v>
      </c>
      <c r="Q17" s="229">
        <f t="shared" si="1"/>
        <v>0</v>
      </c>
      <c r="R17" s="229">
        <f t="shared" si="1"/>
        <v>0</v>
      </c>
      <c r="S17" s="530">
        <f t="shared" si="1"/>
        <v>0</v>
      </c>
      <c r="T17" s="503">
        <f t="shared" si="1"/>
        <v>0</v>
      </c>
      <c r="U17" s="229">
        <f t="shared" si="1"/>
        <v>0</v>
      </c>
      <c r="V17" s="229">
        <f t="shared" si="1"/>
        <v>0</v>
      </c>
      <c r="W17" s="530">
        <f t="shared" si="1"/>
        <v>0</v>
      </c>
    </row>
    <row r="18" spans="1:23" s="283" customFormat="1" ht="15" customHeight="1" x14ac:dyDescent="0.2">
      <c r="A18" s="493" t="str">
        <f>'(B2) Programet'!B18</f>
        <v>Programi 13</v>
      </c>
      <c r="B18" s="493">
        <f>'(B2) Programet'!A18</f>
        <v>0</v>
      </c>
      <c r="C18" s="635"/>
      <c r="D18" s="503">
        <f t="shared" si="0"/>
        <v>0</v>
      </c>
      <c r="E18" s="529">
        <f t="shared" si="1"/>
        <v>0</v>
      </c>
      <c r="F18" s="529">
        <f t="shared" si="1"/>
        <v>0</v>
      </c>
      <c r="G18" s="530">
        <f t="shared" si="1"/>
        <v>0</v>
      </c>
      <c r="H18" s="503">
        <f t="shared" si="1"/>
        <v>0</v>
      </c>
      <c r="I18" s="529">
        <f t="shared" si="1"/>
        <v>0</v>
      </c>
      <c r="J18" s="529">
        <f t="shared" si="1"/>
        <v>0</v>
      </c>
      <c r="K18" s="530">
        <f t="shared" si="1"/>
        <v>0</v>
      </c>
      <c r="L18" s="503">
        <f t="shared" si="1"/>
        <v>0</v>
      </c>
      <c r="M18" s="229">
        <f t="shared" si="1"/>
        <v>0</v>
      </c>
      <c r="N18" s="229">
        <f t="shared" si="1"/>
        <v>0</v>
      </c>
      <c r="O18" s="530">
        <f t="shared" si="1"/>
        <v>0</v>
      </c>
      <c r="P18" s="503">
        <f t="shared" si="1"/>
        <v>0</v>
      </c>
      <c r="Q18" s="229">
        <f t="shared" si="1"/>
        <v>0</v>
      </c>
      <c r="R18" s="229">
        <f t="shared" si="1"/>
        <v>0</v>
      </c>
      <c r="S18" s="530">
        <f t="shared" si="1"/>
        <v>0</v>
      </c>
      <c r="T18" s="503">
        <f t="shared" si="1"/>
        <v>0</v>
      </c>
      <c r="U18" s="229">
        <f t="shared" si="1"/>
        <v>0</v>
      </c>
      <c r="V18" s="229">
        <f t="shared" si="1"/>
        <v>0</v>
      </c>
      <c r="W18" s="530">
        <f t="shared" si="1"/>
        <v>0</v>
      </c>
    </row>
    <row r="19" spans="1:23" s="283" customFormat="1" ht="15" customHeight="1" x14ac:dyDescent="0.2">
      <c r="A19" s="493" t="str">
        <f>'(B2) Programet'!B19</f>
        <v>Programi 14</v>
      </c>
      <c r="B19" s="493">
        <f>'(B2) Programet'!A19</f>
        <v>0</v>
      </c>
      <c r="C19" s="635"/>
      <c r="D19" s="503">
        <f t="shared" si="0"/>
        <v>0</v>
      </c>
      <c r="E19" s="529">
        <f t="shared" si="1"/>
        <v>0</v>
      </c>
      <c r="F19" s="529">
        <f t="shared" si="1"/>
        <v>0</v>
      </c>
      <c r="G19" s="530">
        <f t="shared" si="1"/>
        <v>0</v>
      </c>
      <c r="H19" s="503">
        <f t="shared" si="1"/>
        <v>0</v>
      </c>
      <c r="I19" s="529">
        <f t="shared" si="1"/>
        <v>0</v>
      </c>
      <c r="J19" s="529">
        <f t="shared" si="1"/>
        <v>0</v>
      </c>
      <c r="K19" s="530">
        <f t="shared" si="1"/>
        <v>0</v>
      </c>
      <c r="L19" s="503">
        <f t="shared" si="1"/>
        <v>0</v>
      </c>
      <c r="M19" s="229">
        <f t="shared" si="1"/>
        <v>0</v>
      </c>
      <c r="N19" s="229">
        <f t="shared" si="1"/>
        <v>0</v>
      </c>
      <c r="O19" s="530">
        <f t="shared" si="1"/>
        <v>0</v>
      </c>
      <c r="P19" s="503">
        <f t="shared" si="1"/>
        <v>0</v>
      </c>
      <c r="Q19" s="229">
        <f t="shared" si="1"/>
        <v>0</v>
      </c>
      <c r="R19" s="229">
        <f t="shared" si="1"/>
        <v>0</v>
      </c>
      <c r="S19" s="530">
        <f t="shared" si="1"/>
        <v>0</v>
      </c>
      <c r="T19" s="503">
        <f t="shared" si="1"/>
        <v>0</v>
      </c>
      <c r="U19" s="229">
        <f t="shared" si="1"/>
        <v>0</v>
      </c>
      <c r="V19" s="229">
        <f t="shared" si="1"/>
        <v>0</v>
      </c>
      <c r="W19" s="530">
        <f t="shared" si="1"/>
        <v>0</v>
      </c>
    </row>
    <row r="20" spans="1:23" s="283" customFormat="1" ht="15" customHeight="1" x14ac:dyDescent="0.2">
      <c r="A20" s="493" t="str">
        <f>'(B2) Programet'!B20</f>
        <v>Programi 15</v>
      </c>
      <c r="B20" s="493">
        <f>'(B2) Programet'!A20</f>
        <v>0</v>
      </c>
      <c r="C20" s="635"/>
      <c r="D20" s="503">
        <f t="shared" si="0"/>
        <v>0</v>
      </c>
      <c r="E20" s="529">
        <f t="shared" si="1"/>
        <v>0</v>
      </c>
      <c r="F20" s="529">
        <f t="shared" si="1"/>
        <v>0</v>
      </c>
      <c r="G20" s="530">
        <f t="shared" si="1"/>
        <v>0</v>
      </c>
      <c r="H20" s="503">
        <f t="shared" si="1"/>
        <v>0</v>
      </c>
      <c r="I20" s="529">
        <f t="shared" ref="I20:W20" si="3">SUMIF($C$24:$C$45,$A20,I$24:I$45)</f>
        <v>0</v>
      </c>
      <c r="J20" s="529">
        <f t="shared" si="3"/>
        <v>0</v>
      </c>
      <c r="K20" s="530">
        <f t="shared" si="3"/>
        <v>0</v>
      </c>
      <c r="L20" s="503">
        <f t="shared" si="3"/>
        <v>0</v>
      </c>
      <c r="M20" s="229">
        <f t="shared" si="3"/>
        <v>0</v>
      </c>
      <c r="N20" s="229">
        <f t="shared" si="3"/>
        <v>0</v>
      </c>
      <c r="O20" s="530">
        <f t="shared" si="3"/>
        <v>0</v>
      </c>
      <c r="P20" s="503">
        <f t="shared" si="3"/>
        <v>0</v>
      </c>
      <c r="Q20" s="229">
        <f t="shared" si="3"/>
        <v>0</v>
      </c>
      <c r="R20" s="229">
        <f t="shared" si="3"/>
        <v>0</v>
      </c>
      <c r="S20" s="530">
        <f t="shared" si="3"/>
        <v>0</v>
      </c>
      <c r="T20" s="503">
        <f t="shared" si="3"/>
        <v>0</v>
      </c>
      <c r="U20" s="229">
        <f t="shared" si="3"/>
        <v>0</v>
      </c>
      <c r="V20" s="229">
        <f t="shared" si="3"/>
        <v>0</v>
      </c>
      <c r="W20" s="530">
        <f t="shared" si="3"/>
        <v>0</v>
      </c>
    </row>
    <row r="21" spans="1:23" s="283" customFormat="1" x14ac:dyDescent="0.2">
      <c r="A21" s="289"/>
      <c r="B21" s="289"/>
      <c r="C21" s="289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8"/>
      <c r="V21" s="528"/>
      <c r="W21" s="528"/>
    </row>
    <row r="22" spans="1:23" s="283" customFormat="1" ht="15" customHeight="1" x14ac:dyDescent="0.2">
      <c r="A22" s="796" t="str">
        <f>'(G1) Translator'!A324</f>
        <v>TOTALI</v>
      </c>
      <c r="B22" s="800"/>
      <c r="C22" s="610"/>
      <c r="D22" s="526">
        <f>SUM(D6:D20)</f>
        <v>21780</v>
      </c>
      <c r="E22" s="526">
        <f t="shared" ref="E22:W22" si="4">SUM(E6:E20)</f>
        <v>1281</v>
      </c>
      <c r="F22" s="526">
        <f t="shared" si="4"/>
        <v>4786</v>
      </c>
      <c r="G22" s="526">
        <f t="shared" si="4"/>
        <v>15713</v>
      </c>
      <c r="H22" s="526">
        <f t="shared" si="4"/>
        <v>27094</v>
      </c>
      <c r="I22" s="526">
        <f t="shared" si="4"/>
        <v>2795</v>
      </c>
      <c r="J22" s="526">
        <f t="shared" si="4"/>
        <v>5500</v>
      </c>
      <c r="K22" s="526">
        <f t="shared" si="4"/>
        <v>18799</v>
      </c>
      <c r="L22" s="526">
        <f t="shared" si="4"/>
        <v>22934.4804</v>
      </c>
      <c r="M22" s="526">
        <f t="shared" si="4"/>
        <v>3605.11</v>
      </c>
      <c r="N22" s="526">
        <f t="shared" si="4"/>
        <v>0</v>
      </c>
      <c r="O22" s="526">
        <f t="shared" si="4"/>
        <v>19329.3704</v>
      </c>
      <c r="P22" s="526">
        <f t="shared" si="4"/>
        <v>23017.03024896</v>
      </c>
      <c r="Q22" s="526">
        <f t="shared" si="4"/>
        <v>3804.99991</v>
      </c>
      <c r="R22" s="526">
        <f t="shared" si="4"/>
        <v>0</v>
      </c>
      <c r="S22" s="526">
        <f t="shared" si="4"/>
        <v>19212.030338960001</v>
      </c>
      <c r="T22" s="526">
        <f t="shared" si="4"/>
        <v>24034.002386624896</v>
      </c>
      <c r="U22" s="526">
        <f t="shared" si="4"/>
        <v>3804.99991</v>
      </c>
      <c r="V22" s="526">
        <f t="shared" si="4"/>
        <v>0</v>
      </c>
      <c r="W22" s="526">
        <f t="shared" si="4"/>
        <v>20229.002476624897</v>
      </c>
    </row>
    <row r="23" spans="1:23" s="283" customFormat="1" x14ac:dyDescent="0.2">
      <c r="A23" s="289"/>
      <c r="B23" s="289"/>
      <c r="C23" s="289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8"/>
      <c r="V23" s="528"/>
      <c r="W23" s="528"/>
    </row>
    <row r="24" spans="1:23" ht="15" customHeight="1" x14ac:dyDescent="0.2">
      <c r="A24" s="319" t="str">
        <f>'(B3) Struktura Organizative'!A6</f>
        <v>Funksioni 1</v>
      </c>
      <c r="B24" s="319" t="str">
        <f>'(B3) Struktura Organizative'!B6</f>
        <v>Administrata</v>
      </c>
      <c r="C24" s="319" t="str">
        <f>'(B3) Struktura Organizative'!F6</f>
        <v>Programi 8</v>
      </c>
      <c r="D24" s="503">
        <f>'(F4)Shpenz. sipas funks. neto'!C6</f>
        <v>15270</v>
      </c>
      <c r="E24" s="529">
        <f>'(F4)Shpenz. sipas funks. neto'!D6</f>
        <v>121</v>
      </c>
      <c r="F24" s="529">
        <f>'(F4)Shpenz. sipas funks. neto'!E6</f>
        <v>4786</v>
      </c>
      <c r="G24" s="484">
        <f>'(F4)Shpenz. sipas funks. neto'!F6</f>
        <v>10363</v>
      </c>
      <c r="H24" s="503">
        <f>'(F4)Shpenz. sipas funks. neto'!G6</f>
        <v>10760</v>
      </c>
      <c r="I24" s="529">
        <f>'(F4)Shpenz. sipas funks. neto'!H6</f>
        <v>1295</v>
      </c>
      <c r="J24" s="529">
        <f>'(F4)Shpenz. sipas funks. neto'!I6</f>
        <v>5500</v>
      </c>
      <c r="K24" s="484">
        <f>'(F4)Shpenz. sipas funks. neto'!J6</f>
        <v>3965</v>
      </c>
      <c r="L24" s="503">
        <f>'(F4)Shpenz. sipas funks. neto'!K6</f>
        <v>12310.674000000001</v>
      </c>
      <c r="M24" s="229">
        <f>'(F4)Shpenz. sipas funks. neto'!L6</f>
        <v>1004.3000000000001</v>
      </c>
      <c r="N24" s="229">
        <f>'(F4)Shpenz. sipas funks. neto'!M6</f>
        <v>0</v>
      </c>
      <c r="O24" s="484">
        <f>'(F4)Shpenz. sipas funks. neto'!N6</f>
        <v>11306.374000000002</v>
      </c>
      <c r="P24" s="503">
        <f>'(F4)Shpenz. sipas funks. neto'!O6</f>
        <v>13876.591732800001</v>
      </c>
      <c r="Q24" s="229">
        <f>'(F4)Shpenz. sipas funks. neto'!P6</f>
        <v>1004.3000000000001</v>
      </c>
      <c r="R24" s="229">
        <f>'(F4)Shpenz. sipas funks. neto'!Q6</f>
        <v>0</v>
      </c>
      <c r="S24" s="484">
        <f>'(F4)Shpenz. sipas funks. neto'!R6</f>
        <v>12872.291732800002</v>
      </c>
      <c r="T24" s="503">
        <f>'(F4)Shpenz. sipas funks. neto'!S6</f>
        <v>14530.17920341488</v>
      </c>
      <c r="U24" s="229">
        <f>'(F4)Shpenz. sipas funks. neto'!T6</f>
        <v>1004.3000000000001</v>
      </c>
      <c r="V24" s="229">
        <f>'(F4)Shpenz. sipas funks. neto'!U6</f>
        <v>0</v>
      </c>
      <c r="W24" s="484">
        <f>'(F4)Shpenz. sipas funks. neto'!V6</f>
        <v>13525.879203414881</v>
      </c>
    </row>
    <row r="25" spans="1:23" ht="15" customHeight="1" x14ac:dyDescent="0.2">
      <c r="A25" s="319" t="str">
        <f>'(B3) Struktura Organizative'!A7</f>
        <v>Funksioni 2</v>
      </c>
      <c r="B25" s="319" t="str">
        <f>'(B3) Struktura Organizative'!B7</f>
        <v>Pastrimi dhe gjelbrimi</v>
      </c>
      <c r="C25" s="319" t="str">
        <f>'(B3) Struktura Organizative'!F7</f>
        <v>Programi 2</v>
      </c>
      <c r="D25" s="503">
        <f>'(F4)Shpenz. sipas funks. neto'!C7</f>
        <v>0</v>
      </c>
      <c r="E25" s="529">
        <f>'(F4)Shpenz. sipas funks. neto'!D7</f>
        <v>0</v>
      </c>
      <c r="F25" s="529">
        <f>'(F4)Shpenz. sipas funks. neto'!E7</f>
        <v>0</v>
      </c>
      <c r="G25" s="484">
        <f>'(F4)Shpenz. sipas funks. neto'!F7</f>
        <v>0</v>
      </c>
      <c r="H25" s="503">
        <f>'(F4)Shpenz. sipas funks. neto'!G7</f>
        <v>0</v>
      </c>
      <c r="I25" s="529">
        <f>'(F4)Shpenz. sipas funks. neto'!H7</f>
        <v>300</v>
      </c>
      <c r="J25" s="529">
        <f>'(F4)Shpenz. sipas funks. neto'!I7</f>
        <v>0</v>
      </c>
      <c r="K25" s="484">
        <f>'(F4)Shpenz. sipas funks. neto'!J7</f>
        <v>-300</v>
      </c>
      <c r="L25" s="503">
        <f>'(F4)Shpenz. sipas funks. neto'!K7</f>
        <v>0</v>
      </c>
      <c r="M25" s="229">
        <f>'(F4)Shpenz. sipas funks. neto'!L7</f>
        <v>800</v>
      </c>
      <c r="N25" s="229">
        <f>'(F4)Shpenz. sipas funks. neto'!M7</f>
        <v>0</v>
      </c>
      <c r="O25" s="484">
        <f>'(F4)Shpenz. sipas funks. neto'!N7</f>
        <v>-800</v>
      </c>
      <c r="P25" s="503">
        <f>'(F4)Shpenz. sipas funks. neto'!O7</f>
        <v>0</v>
      </c>
      <c r="Q25" s="229">
        <f>'(F4)Shpenz. sipas funks. neto'!P7</f>
        <v>800</v>
      </c>
      <c r="R25" s="229">
        <f>'(F4)Shpenz. sipas funks. neto'!Q7</f>
        <v>0</v>
      </c>
      <c r="S25" s="484">
        <f>'(F4)Shpenz. sipas funks. neto'!R7</f>
        <v>-800</v>
      </c>
      <c r="T25" s="503">
        <f>'(F4)Shpenz. sipas funks. neto'!S7</f>
        <v>0</v>
      </c>
      <c r="U25" s="229">
        <f>'(F4)Shpenz. sipas funks. neto'!T7</f>
        <v>800</v>
      </c>
      <c r="V25" s="229">
        <f>'(F4)Shpenz. sipas funks. neto'!U7</f>
        <v>0</v>
      </c>
      <c r="W25" s="484">
        <f>'(F4)Shpenz. sipas funks. neto'!V7</f>
        <v>-800</v>
      </c>
    </row>
    <row r="26" spans="1:23" ht="15" customHeight="1" x14ac:dyDescent="0.2">
      <c r="A26" s="319" t="str">
        <f>'(B3) Struktura Organizative'!A8</f>
        <v>Funksioni 3</v>
      </c>
      <c r="B26" s="319" t="str">
        <f>'(B3) Struktura Organizative'!B8</f>
        <v>Ujësjellës Kanalizime</v>
      </c>
      <c r="C26" s="319" t="str">
        <f>'(B3) Struktura Organizative'!F8</f>
        <v>Programi 2</v>
      </c>
      <c r="D26" s="503">
        <f>'(F4)Shpenz. sipas funks. neto'!C8</f>
        <v>2731</v>
      </c>
      <c r="E26" s="529">
        <f>'(F4)Shpenz. sipas funks. neto'!D8</f>
        <v>1122</v>
      </c>
      <c r="F26" s="529">
        <f>'(F4)Shpenz. sipas funks. neto'!E8</f>
        <v>0</v>
      </c>
      <c r="G26" s="484">
        <f>'(F4)Shpenz. sipas funks. neto'!F8</f>
        <v>1609</v>
      </c>
      <c r="H26" s="503">
        <f>'(F4)Shpenz. sipas funks. neto'!G8</f>
        <v>4582</v>
      </c>
      <c r="I26" s="529">
        <f>'(F4)Shpenz. sipas funks. neto'!H8</f>
        <v>1200</v>
      </c>
      <c r="J26" s="529">
        <f>'(F4)Shpenz. sipas funks. neto'!I8</f>
        <v>0</v>
      </c>
      <c r="K26" s="484">
        <f>'(F4)Shpenz. sipas funks. neto'!J8</f>
        <v>3382</v>
      </c>
      <c r="L26" s="503">
        <f>'(F4)Shpenz. sipas funks. neto'!K8</f>
        <v>4011.2927999999997</v>
      </c>
      <c r="M26" s="229">
        <f>'(F4)Shpenz. sipas funks. neto'!L8</f>
        <v>1800.81</v>
      </c>
      <c r="N26" s="229">
        <f>'(F4)Shpenz. sipas funks. neto'!M8</f>
        <v>0</v>
      </c>
      <c r="O26" s="484">
        <f>'(F4)Shpenz. sipas funks. neto'!N8</f>
        <v>2210.4827999999998</v>
      </c>
      <c r="P26" s="503">
        <f>'(F4)Shpenz. sipas funks. neto'!O8</f>
        <v>4280.8516761599994</v>
      </c>
      <c r="Q26" s="229">
        <f>'(F4)Shpenz. sipas funks. neto'!P8</f>
        <v>2000.6999099999998</v>
      </c>
      <c r="R26" s="229">
        <f>'(F4)Shpenz. sipas funks. neto'!Q8</f>
        <v>0</v>
      </c>
      <c r="S26" s="484">
        <f>'(F4)Shpenz. sipas funks. neto'!R8</f>
        <v>2280.1517661599996</v>
      </c>
      <c r="T26" s="503">
        <f>'(F4)Shpenz. sipas funks. neto'!S8</f>
        <v>4452.5138283740152</v>
      </c>
      <c r="U26" s="229">
        <f>'(F4)Shpenz. sipas funks. neto'!T8</f>
        <v>2000.6999099999998</v>
      </c>
      <c r="V26" s="229">
        <f>'(F4)Shpenz. sipas funks. neto'!U8</f>
        <v>0</v>
      </c>
      <c r="W26" s="484">
        <f>'(F4)Shpenz. sipas funks. neto'!V8</f>
        <v>2451.8139183740154</v>
      </c>
    </row>
    <row r="27" spans="1:23" ht="15" customHeight="1" x14ac:dyDescent="0.2">
      <c r="A27" s="319" t="str">
        <f>'(B3) Struktura Organizative'!A9</f>
        <v>Funksioni 4</v>
      </c>
      <c r="B27" s="319" t="str">
        <f>'(B3) Struktura Organizative'!B9</f>
        <v xml:space="preserve">Mirëmbajtja e rrugëve </v>
      </c>
      <c r="C27" s="319" t="str">
        <f>'(B3) Struktura Organizative'!F9</f>
        <v>Programi 3</v>
      </c>
      <c r="D27" s="503">
        <f>'(F4)Shpenz. sipas funks. neto'!C9</f>
        <v>1007</v>
      </c>
      <c r="E27" s="529">
        <f>'(F4)Shpenz. sipas funks. neto'!D9</f>
        <v>0</v>
      </c>
      <c r="F27" s="529">
        <f>'(F4)Shpenz. sipas funks. neto'!E9</f>
        <v>0</v>
      </c>
      <c r="G27" s="484">
        <f>'(F4)Shpenz. sipas funks. neto'!F9</f>
        <v>1007</v>
      </c>
      <c r="H27" s="503">
        <f>'(F4)Shpenz. sipas funks. neto'!G9</f>
        <v>7937</v>
      </c>
      <c r="I27" s="529">
        <f>'(F4)Shpenz. sipas funks. neto'!H9</f>
        <v>0</v>
      </c>
      <c r="J27" s="529">
        <f>'(F4)Shpenz. sipas funks. neto'!I9</f>
        <v>0</v>
      </c>
      <c r="K27" s="484">
        <f>'(F4)Shpenz. sipas funks. neto'!J9</f>
        <v>7937</v>
      </c>
      <c r="L27" s="503">
        <f>'(F4)Shpenz. sipas funks. neto'!K9</f>
        <v>3466.0940000000001</v>
      </c>
      <c r="M27" s="229">
        <f>'(F4)Shpenz. sipas funks. neto'!L9</f>
        <v>0</v>
      </c>
      <c r="N27" s="229">
        <f>'(F4)Shpenz. sipas funks. neto'!M9</f>
        <v>0</v>
      </c>
      <c r="O27" s="484">
        <f>'(F4)Shpenz. sipas funks. neto'!N9</f>
        <v>3466.0940000000001</v>
      </c>
      <c r="P27" s="503">
        <f>'(F4)Shpenz. sipas funks. neto'!O9</f>
        <v>1587.4710519999999</v>
      </c>
      <c r="Q27" s="229">
        <f>'(F4)Shpenz. sipas funks. neto'!P9</f>
        <v>0</v>
      </c>
      <c r="R27" s="229">
        <f>'(F4)Shpenz. sipas funks. neto'!Q9</f>
        <v>0</v>
      </c>
      <c r="S27" s="484">
        <f>'(F4)Shpenz. sipas funks. neto'!R9</f>
        <v>1587.4710519999999</v>
      </c>
      <c r="T27" s="503">
        <f>'(F4)Shpenz. sipas funks. neto'!S9</f>
        <v>1647.794951976</v>
      </c>
      <c r="U27" s="229">
        <f>'(F4)Shpenz. sipas funks. neto'!T9</f>
        <v>0</v>
      </c>
      <c r="V27" s="229">
        <f>'(F4)Shpenz. sipas funks. neto'!U9</f>
        <v>0</v>
      </c>
      <c r="W27" s="484">
        <f>'(F4)Shpenz. sipas funks. neto'!V9</f>
        <v>1647.794951976</v>
      </c>
    </row>
    <row r="28" spans="1:23" ht="15" customHeight="1" x14ac:dyDescent="0.2">
      <c r="A28" s="319" t="str">
        <f>'(B3) Struktura Organizative'!A10</f>
        <v>Funksioni 5</v>
      </c>
      <c r="B28" s="319" t="str">
        <f>'(B3) Struktura Organizative'!B10</f>
        <v>Transporti publik</v>
      </c>
      <c r="C28" s="319" t="str">
        <f>'(B3) Struktura Organizative'!F10</f>
        <v xml:space="preserve"> </v>
      </c>
      <c r="D28" s="503">
        <f>'(F4)Shpenz. sipas funks. neto'!C10</f>
        <v>0</v>
      </c>
      <c r="E28" s="529">
        <f>'(F4)Shpenz. sipas funks. neto'!D10</f>
        <v>0</v>
      </c>
      <c r="F28" s="529">
        <f>'(F4)Shpenz. sipas funks. neto'!E10</f>
        <v>0</v>
      </c>
      <c r="G28" s="484">
        <f>'(F4)Shpenz. sipas funks. neto'!F10</f>
        <v>0</v>
      </c>
      <c r="H28" s="503">
        <f>'(F4)Shpenz. sipas funks. neto'!G10</f>
        <v>0</v>
      </c>
      <c r="I28" s="529">
        <f>'(F4)Shpenz. sipas funks. neto'!H10</f>
        <v>0</v>
      </c>
      <c r="J28" s="529">
        <f>'(F4)Shpenz. sipas funks. neto'!I10</f>
        <v>0</v>
      </c>
      <c r="K28" s="484">
        <f>'(F4)Shpenz. sipas funks. neto'!J10</f>
        <v>0</v>
      </c>
      <c r="L28" s="503">
        <f>'(F4)Shpenz. sipas funks. neto'!K10</f>
        <v>0</v>
      </c>
      <c r="M28" s="229">
        <f>'(F4)Shpenz. sipas funks. neto'!L10</f>
        <v>0</v>
      </c>
      <c r="N28" s="229">
        <f>'(F4)Shpenz. sipas funks. neto'!M10</f>
        <v>0</v>
      </c>
      <c r="O28" s="484">
        <f>'(F4)Shpenz. sipas funks. neto'!N10</f>
        <v>0</v>
      </c>
      <c r="P28" s="503">
        <f>'(F4)Shpenz. sipas funks. neto'!O10</f>
        <v>0</v>
      </c>
      <c r="Q28" s="229">
        <f>'(F4)Shpenz. sipas funks. neto'!P10</f>
        <v>0</v>
      </c>
      <c r="R28" s="229">
        <f>'(F4)Shpenz. sipas funks. neto'!Q10</f>
        <v>0</v>
      </c>
      <c r="S28" s="484">
        <f>'(F4)Shpenz. sipas funks. neto'!R10</f>
        <v>0</v>
      </c>
      <c r="T28" s="503">
        <f>'(F4)Shpenz. sipas funks. neto'!S10</f>
        <v>0</v>
      </c>
      <c r="U28" s="229">
        <f>'(F4)Shpenz. sipas funks. neto'!T10</f>
        <v>0</v>
      </c>
      <c r="V28" s="229">
        <f>'(F4)Shpenz. sipas funks. neto'!U10</f>
        <v>0</v>
      </c>
      <c r="W28" s="484">
        <f>'(F4)Shpenz. sipas funks. neto'!V10</f>
        <v>0</v>
      </c>
    </row>
    <row r="29" spans="1:23" ht="15" customHeight="1" x14ac:dyDescent="0.2">
      <c r="A29" s="319" t="str">
        <f>'(B3) Struktura Organizative'!A11</f>
        <v>Funksioni 6</v>
      </c>
      <c r="B29" s="319" t="str">
        <f>'(B3) Struktura Organizative'!B11</f>
        <v>Zhvillimi i turizmit</v>
      </c>
      <c r="C29" s="319" t="str">
        <f>'(B3) Struktura Organizative'!F11</f>
        <v>Programi 1</v>
      </c>
      <c r="D29" s="503">
        <f>'(F4)Shpenz. sipas funks. neto'!C11</f>
        <v>0</v>
      </c>
      <c r="E29" s="529">
        <f>'(F4)Shpenz. sipas funks. neto'!D11</f>
        <v>0</v>
      </c>
      <c r="F29" s="529">
        <f>'(F4)Shpenz. sipas funks. neto'!E11</f>
        <v>0</v>
      </c>
      <c r="G29" s="484">
        <f>'(F4)Shpenz. sipas funks. neto'!F11</f>
        <v>0</v>
      </c>
      <c r="H29" s="503">
        <f>'(F4)Shpenz. sipas funks. neto'!G11</f>
        <v>0</v>
      </c>
      <c r="I29" s="529">
        <f>'(F4)Shpenz. sipas funks. neto'!H11</f>
        <v>0</v>
      </c>
      <c r="J29" s="529">
        <f>'(F4)Shpenz. sipas funks. neto'!I11</f>
        <v>0</v>
      </c>
      <c r="K29" s="484">
        <f>'(F4)Shpenz. sipas funks. neto'!J11</f>
        <v>0</v>
      </c>
      <c r="L29" s="503">
        <f>'(F4)Shpenz. sipas funks. neto'!K11</f>
        <v>0</v>
      </c>
      <c r="M29" s="229">
        <f>'(F4)Shpenz. sipas funks. neto'!L11</f>
        <v>0</v>
      </c>
      <c r="N29" s="229">
        <f>'(F4)Shpenz. sipas funks. neto'!M11</f>
        <v>0</v>
      </c>
      <c r="O29" s="484">
        <f>'(F4)Shpenz. sipas funks. neto'!N11</f>
        <v>0</v>
      </c>
      <c r="P29" s="503">
        <f>'(F4)Shpenz. sipas funks. neto'!O11</f>
        <v>0</v>
      </c>
      <c r="Q29" s="229">
        <f>'(F4)Shpenz. sipas funks. neto'!P11</f>
        <v>0</v>
      </c>
      <c r="R29" s="229">
        <f>'(F4)Shpenz. sipas funks. neto'!Q11</f>
        <v>0</v>
      </c>
      <c r="S29" s="484">
        <f>'(F4)Shpenz. sipas funks. neto'!R11</f>
        <v>0</v>
      </c>
      <c r="T29" s="503">
        <f>'(F4)Shpenz. sipas funks. neto'!S11</f>
        <v>0</v>
      </c>
      <c r="U29" s="229">
        <f>'(F4)Shpenz. sipas funks. neto'!T11</f>
        <v>0</v>
      </c>
      <c r="V29" s="229">
        <f>'(F4)Shpenz. sipas funks. neto'!U11</f>
        <v>0</v>
      </c>
      <c r="W29" s="484">
        <f>'(F4)Shpenz. sipas funks. neto'!V11</f>
        <v>0</v>
      </c>
    </row>
    <row r="30" spans="1:23" ht="15" customHeight="1" x14ac:dyDescent="0.2">
      <c r="A30" s="319" t="str">
        <f>'(B3) Struktura Organizative'!A12</f>
        <v>Funksioni 7</v>
      </c>
      <c r="B30" s="319" t="str">
        <f>'(B3) Struktura Organizative'!B12</f>
        <v xml:space="preserve">Planifikimi urban </v>
      </c>
      <c r="C30" s="319" t="str">
        <f>'(B3) Struktura Organizative'!F12</f>
        <v>Programi 5</v>
      </c>
      <c r="D30" s="503">
        <f>'(F4)Shpenz. sipas funks. neto'!C12</f>
        <v>0</v>
      </c>
      <c r="E30" s="529">
        <f>'(F4)Shpenz. sipas funks. neto'!D12</f>
        <v>0</v>
      </c>
      <c r="F30" s="529">
        <f>'(F4)Shpenz. sipas funks. neto'!E12</f>
        <v>0</v>
      </c>
      <c r="G30" s="484">
        <f>'(F4)Shpenz. sipas funks. neto'!F12</f>
        <v>0</v>
      </c>
      <c r="H30" s="503">
        <f>'(F4)Shpenz. sipas funks. neto'!G12</f>
        <v>0</v>
      </c>
      <c r="I30" s="529">
        <f>'(F4)Shpenz. sipas funks. neto'!H12</f>
        <v>0</v>
      </c>
      <c r="J30" s="529">
        <f>'(F4)Shpenz. sipas funks. neto'!I12</f>
        <v>0</v>
      </c>
      <c r="K30" s="484">
        <f>'(F4)Shpenz. sipas funks. neto'!J12</f>
        <v>0</v>
      </c>
      <c r="L30" s="503">
        <f>'(F4)Shpenz. sipas funks. neto'!K12</f>
        <v>0</v>
      </c>
      <c r="M30" s="229">
        <f>'(F4)Shpenz. sipas funks. neto'!L12</f>
        <v>0</v>
      </c>
      <c r="N30" s="229">
        <f>'(F4)Shpenz. sipas funks. neto'!M12</f>
        <v>0</v>
      </c>
      <c r="O30" s="484">
        <f>'(F4)Shpenz. sipas funks. neto'!N12</f>
        <v>0</v>
      </c>
      <c r="P30" s="503">
        <f>'(F4)Shpenz. sipas funks. neto'!O12</f>
        <v>0</v>
      </c>
      <c r="Q30" s="229">
        <f>'(F4)Shpenz. sipas funks. neto'!P12</f>
        <v>0</v>
      </c>
      <c r="R30" s="229">
        <f>'(F4)Shpenz. sipas funks. neto'!Q12</f>
        <v>0</v>
      </c>
      <c r="S30" s="484">
        <f>'(F4)Shpenz. sipas funks. neto'!R12</f>
        <v>0</v>
      </c>
      <c r="T30" s="503">
        <f>'(F4)Shpenz. sipas funks. neto'!S12</f>
        <v>0</v>
      </c>
      <c r="U30" s="229">
        <f>'(F4)Shpenz. sipas funks. neto'!T12</f>
        <v>0</v>
      </c>
      <c r="V30" s="229">
        <f>'(F4)Shpenz. sipas funks. neto'!U12</f>
        <v>0</v>
      </c>
      <c r="W30" s="484">
        <f>'(F4)Shpenz. sipas funks. neto'!V12</f>
        <v>0</v>
      </c>
    </row>
    <row r="31" spans="1:23" ht="15" customHeight="1" x14ac:dyDescent="0.2">
      <c r="A31" s="319" t="str">
        <f>'(B3) Struktura Organizative'!A13</f>
        <v>Funksioni 8</v>
      </c>
      <c r="B31" s="319" t="str">
        <f>'(B3) Struktura Organizative'!B13</f>
        <v>Ndriçimi publik</v>
      </c>
      <c r="C31" s="319" t="str">
        <f>'(B3) Struktura Organizative'!F13</f>
        <v>Programi 3</v>
      </c>
      <c r="D31" s="503">
        <f>'(F4)Shpenz. sipas funks. neto'!C13</f>
        <v>150</v>
      </c>
      <c r="E31" s="529">
        <f>'(F4)Shpenz. sipas funks. neto'!D13</f>
        <v>38</v>
      </c>
      <c r="F31" s="529">
        <f>'(F4)Shpenz. sipas funks. neto'!E13</f>
        <v>0</v>
      </c>
      <c r="G31" s="484">
        <f>'(F4)Shpenz. sipas funks. neto'!F13</f>
        <v>112</v>
      </c>
      <c r="H31" s="503">
        <f>'(F4)Shpenz. sipas funks. neto'!G13</f>
        <v>0</v>
      </c>
      <c r="I31" s="529">
        <f>'(F4)Shpenz. sipas funks. neto'!H13</f>
        <v>0</v>
      </c>
      <c r="J31" s="529">
        <f>'(F4)Shpenz. sipas funks. neto'!I13</f>
        <v>0</v>
      </c>
      <c r="K31" s="484">
        <f>'(F4)Shpenz. sipas funks. neto'!J13</f>
        <v>0</v>
      </c>
      <c r="L31" s="503">
        <f>'(F4)Shpenz. sipas funks. neto'!K13</f>
        <v>0</v>
      </c>
      <c r="M31" s="229">
        <f>'(F4)Shpenz. sipas funks. neto'!L13</f>
        <v>0</v>
      </c>
      <c r="N31" s="229">
        <f>'(F4)Shpenz. sipas funks. neto'!M13</f>
        <v>0</v>
      </c>
      <c r="O31" s="484">
        <f>'(F4)Shpenz. sipas funks. neto'!N13</f>
        <v>0</v>
      </c>
      <c r="P31" s="503">
        <f>'(F4)Shpenz. sipas funks. neto'!O13</f>
        <v>0</v>
      </c>
      <c r="Q31" s="229">
        <f>'(F4)Shpenz. sipas funks. neto'!P13</f>
        <v>0</v>
      </c>
      <c r="R31" s="229">
        <f>'(F4)Shpenz. sipas funks. neto'!Q13</f>
        <v>0</v>
      </c>
      <c r="S31" s="484">
        <f>'(F4)Shpenz. sipas funks. neto'!R13</f>
        <v>0</v>
      </c>
      <c r="T31" s="503">
        <f>'(F4)Shpenz. sipas funks. neto'!S13</f>
        <v>0</v>
      </c>
      <c r="U31" s="229">
        <f>'(F4)Shpenz. sipas funks. neto'!T13</f>
        <v>0</v>
      </c>
      <c r="V31" s="229">
        <f>'(F4)Shpenz. sipas funks. neto'!U13</f>
        <v>0</v>
      </c>
      <c r="W31" s="484">
        <f>'(F4)Shpenz. sipas funks. neto'!V13</f>
        <v>0</v>
      </c>
    </row>
    <row r="32" spans="1:23" ht="15" customHeight="1" x14ac:dyDescent="0.2">
      <c r="A32" s="319" t="str">
        <f>'(B3) Struktura Organizative'!A14</f>
        <v>Funksioni 9</v>
      </c>
      <c r="B32" s="319" t="str">
        <f>'(B3) Struktura Organizative'!B14</f>
        <v>Zhvillimi ekonomik</v>
      </c>
      <c r="C32" s="319" t="str">
        <f>'(B3) Struktura Organizative'!F14</f>
        <v>Programi 1</v>
      </c>
      <c r="D32" s="503">
        <f>'(F4)Shpenz. sipas funks. neto'!C14</f>
        <v>0</v>
      </c>
      <c r="E32" s="529">
        <f>'(F4)Shpenz. sipas funks. neto'!D14</f>
        <v>0</v>
      </c>
      <c r="F32" s="529">
        <f>'(F4)Shpenz. sipas funks. neto'!E14</f>
        <v>0</v>
      </c>
      <c r="G32" s="484">
        <f>'(F4)Shpenz. sipas funks. neto'!F14</f>
        <v>0</v>
      </c>
      <c r="H32" s="503">
        <f>'(F4)Shpenz. sipas funks. neto'!G14</f>
        <v>0</v>
      </c>
      <c r="I32" s="529">
        <f>'(F4)Shpenz. sipas funks. neto'!H14</f>
        <v>0</v>
      </c>
      <c r="J32" s="529">
        <f>'(F4)Shpenz. sipas funks. neto'!I14</f>
        <v>0</v>
      </c>
      <c r="K32" s="484">
        <f>'(F4)Shpenz. sipas funks. neto'!J14</f>
        <v>0</v>
      </c>
      <c r="L32" s="503">
        <f>'(F4)Shpenz. sipas funks. neto'!K14</f>
        <v>0</v>
      </c>
      <c r="M32" s="229">
        <f>'(F4)Shpenz. sipas funks. neto'!L14</f>
        <v>0</v>
      </c>
      <c r="N32" s="229">
        <f>'(F4)Shpenz. sipas funks. neto'!M14</f>
        <v>0</v>
      </c>
      <c r="O32" s="484">
        <f>'(F4)Shpenz. sipas funks. neto'!N14</f>
        <v>0</v>
      </c>
      <c r="P32" s="503">
        <f>'(F4)Shpenz. sipas funks. neto'!O14</f>
        <v>0</v>
      </c>
      <c r="Q32" s="229">
        <f>'(F4)Shpenz. sipas funks. neto'!P14</f>
        <v>0</v>
      </c>
      <c r="R32" s="229">
        <f>'(F4)Shpenz. sipas funks. neto'!Q14</f>
        <v>0</v>
      </c>
      <c r="S32" s="484">
        <f>'(F4)Shpenz. sipas funks. neto'!R14</f>
        <v>0</v>
      </c>
      <c r="T32" s="503">
        <f>'(F4)Shpenz. sipas funks. neto'!S14</f>
        <v>0</v>
      </c>
      <c r="U32" s="229">
        <f>'(F4)Shpenz. sipas funks. neto'!T14</f>
        <v>0</v>
      </c>
      <c r="V32" s="229">
        <f>'(F4)Shpenz. sipas funks. neto'!U14</f>
        <v>0</v>
      </c>
      <c r="W32" s="484">
        <f>'(F4)Shpenz. sipas funks. neto'!V14</f>
        <v>0</v>
      </c>
    </row>
    <row r="33" spans="1:23" ht="15" customHeight="1" x14ac:dyDescent="0.2">
      <c r="A33" s="319" t="str">
        <f>'(B3) Struktura Organizative'!A15</f>
        <v>Funksioni 10</v>
      </c>
      <c r="B33" s="319" t="str">
        <f>'(B3) Struktura Organizative'!B15</f>
        <v>Shërbimi pyjor</v>
      </c>
      <c r="C33" s="319" t="str">
        <f>'(B3) Struktura Organizative'!F15</f>
        <v>Programi 5</v>
      </c>
      <c r="D33" s="503">
        <f>'(F4)Shpenz. sipas funks. neto'!C15</f>
        <v>780</v>
      </c>
      <c r="E33" s="529">
        <f>'(F4)Shpenz. sipas funks. neto'!D15</f>
        <v>0</v>
      </c>
      <c r="F33" s="529">
        <f>'(F4)Shpenz. sipas funks. neto'!E15</f>
        <v>0</v>
      </c>
      <c r="G33" s="484">
        <f>'(F4)Shpenz. sipas funks. neto'!F15</f>
        <v>780</v>
      </c>
      <c r="H33" s="503">
        <f>'(F4)Shpenz. sipas funks. neto'!G15</f>
        <v>436</v>
      </c>
      <c r="I33" s="529">
        <f>'(F4)Shpenz. sipas funks. neto'!H15</f>
        <v>0</v>
      </c>
      <c r="J33" s="529">
        <f>'(F4)Shpenz. sipas funks. neto'!I15</f>
        <v>0</v>
      </c>
      <c r="K33" s="484">
        <f>'(F4)Shpenz. sipas funks. neto'!J15</f>
        <v>436</v>
      </c>
      <c r="L33" s="503">
        <f>'(F4)Shpenz. sipas funks. neto'!K15</f>
        <v>493.74</v>
      </c>
      <c r="M33" s="229">
        <f>'(F4)Shpenz. sipas funks. neto'!L15</f>
        <v>0</v>
      </c>
      <c r="N33" s="229">
        <f>'(F4)Shpenz. sipas funks. neto'!M15</f>
        <v>0</v>
      </c>
      <c r="O33" s="484">
        <f>'(F4)Shpenz. sipas funks. neto'!N15</f>
        <v>493.74</v>
      </c>
      <c r="P33" s="503">
        <f>'(F4)Shpenz. sipas funks. neto'!O15</f>
        <v>513.98334</v>
      </c>
      <c r="Q33" s="229">
        <f>'(F4)Shpenz. sipas funks. neto'!P15</f>
        <v>0</v>
      </c>
      <c r="R33" s="229">
        <f>'(F4)Shpenz. sipas funks. neto'!Q15</f>
        <v>0</v>
      </c>
      <c r="S33" s="484">
        <f>'(F4)Shpenz. sipas funks. neto'!R15</f>
        <v>513.98334</v>
      </c>
      <c r="T33" s="503">
        <f>'(F4)Shpenz. sipas funks. neto'!S15</f>
        <v>535.05665693999993</v>
      </c>
      <c r="U33" s="229">
        <f>'(F4)Shpenz. sipas funks. neto'!T15</f>
        <v>0</v>
      </c>
      <c r="V33" s="229">
        <f>'(F4)Shpenz. sipas funks. neto'!U15</f>
        <v>0</v>
      </c>
      <c r="W33" s="484">
        <f>'(F4)Shpenz. sipas funks. neto'!V15</f>
        <v>535.05665693999993</v>
      </c>
    </row>
    <row r="34" spans="1:23" ht="15" customHeight="1" x14ac:dyDescent="0.2">
      <c r="A34" s="319" t="str">
        <f>'(B3) Struktura Organizative'!A16</f>
        <v>Funksioni 11</v>
      </c>
      <c r="B34" s="319" t="str">
        <f>'(B3) Struktura Organizative'!B16</f>
        <v>Ambjenti</v>
      </c>
      <c r="C34" s="319" t="str">
        <f>'(B3) Struktura Organizative'!F16</f>
        <v>Programi 5</v>
      </c>
      <c r="D34" s="503">
        <f>'(F4)Shpenz. sipas funks. neto'!C16</f>
        <v>412</v>
      </c>
      <c r="E34" s="529">
        <f>'(F4)Shpenz. sipas funks. neto'!D16</f>
        <v>0</v>
      </c>
      <c r="F34" s="529">
        <f>'(F4)Shpenz. sipas funks. neto'!E16</f>
        <v>0</v>
      </c>
      <c r="G34" s="484">
        <f>'(F4)Shpenz. sipas funks. neto'!F16</f>
        <v>412</v>
      </c>
      <c r="H34" s="503">
        <f>'(F4)Shpenz. sipas funks. neto'!G16</f>
        <v>850</v>
      </c>
      <c r="I34" s="529">
        <f>'(F4)Shpenz. sipas funks. neto'!H16</f>
        <v>0</v>
      </c>
      <c r="J34" s="529">
        <f>'(F4)Shpenz. sipas funks. neto'!I16</f>
        <v>0</v>
      </c>
      <c r="K34" s="484">
        <f>'(F4)Shpenz. sipas funks. neto'!J16</f>
        <v>850</v>
      </c>
      <c r="L34" s="503">
        <f>'(F4)Shpenz. sipas funks. neto'!K16</f>
        <v>900.34359999999992</v>
      </c>
      <c r="M34" s="229">
        <f>'(F4)Shpenz. sipas funks. neto'!L16</f>
        <v>0</v>
      </c>
      <c r="N34" s="229">
        <f>'(F4)Shpenz. sipas funks. neto'!M16</f>
        <v>0</v>
      </c>
      <c r="O34" s="484">
        <f>'(F4)Shpenz. sipas funks. neto'!N16</f>
        <v>900.34359999999992</v>
      </c>
      <c r="P34" s="503">
        <f>'(F4)Shpenz. sipas funks. neto'!O16</f>
        <v>936.3573439999999</v>
      </c>
      <c r="Q34" s="229">
        <f>'(F4)Shpenz. sipas funks. neto'!P16</f>
        <v>0</v>
      </c>
      <c r="R34" s="229">
        <f>'(F4)Shpenz. sipas funks. neto'!Q16</f>
        <v>0</v>
      </c>
      <c r="S34" s="484">
        <f>'(F4)Shpenz. sipas funks. neto'!R16</f>
        <v>936.3573439999999</v>
      </c>
      <c r="T34" s="503">
        <f>'(F4)Shpenz. sipas funks. neto'!S16</f>
        <v>973.81163775999994</v>
      </c>
      <c r="U34" s="229">
        <f>'(F4)Shpenz. sipas funks. neto'!T16</f>
        <v>0</v>
      </c>
      <c r="V34" s="229">
        <f>'(F4)Shpenz. sipas funks. neto'!U16</f>
        <v>0</v>
      </c>
      <c r="W34" s="484">
        <f>'(F4)Shpenz. sipas funks. neto'!V16</f>
        <v>973.81163775999994</v>
      </c>
    </row>
    <row r="35" spans="1:23" ht="15" customHeight="1" x14ac:dyDescent="0.2">
      <c r="A35" s="319" t="str">
        <f>'(B3) Struktura Organizative'!A17</f>
        <v>Funksioni 12</v>
      </c>
      <c r="B35" s="319" t="str">
        <f>'(B3) Struktura Organizative'!B17</f>
        <v>Sporti</v>
      </c>
      <c r="C35" s="319" t="str">
        <f>'(B3) Struktura Organizative'!F17</f>
        <v>Programi 1</v>
      </c>
      <c r="D35" s="503">
        <f>'(F4)Shpenz. sipas funks. neto'!C17</f>
        <v>0</v>
      </c>
      <c r="E35" s="529">
        <f>'(F4)Shpenz. sipas funks. neto'!D17</f>
        <v>0</v>
      </c>
      <c r="F35" s="529">
        <f>'(F4)Shpenz. sipas funks. neto'!E17</f>
        <v>0</v>
      </c>
      <c r="G35" s="484">
        <f>'(F4)Shpenz. sipas funks. neto'!F17</f>
        <v>0</v>
      </c>
      <c r="H35" s="503">
        <f>'(F4)Shpenz. sipas funks. neto'!G17</f>
        <v>0</v>
      </c>
      <c r="I35" s="529">
        <f>'(F4)Shpenz. sipas funks. neto'!H17</f>
        <v>0</v>
      </c>
      <c r="J35" s="529">
        <f>'(F4)Shpenz. sipas funks. neto'!I17</f>
        <v>0</v>
      </c>
      <c r="K35" s="484">
        <f>'(F4)Shpenz. sipas funks. neto'!J17</f>
        <v>0</v>
      </c>
      <c r="L35" s="503">
        <f>'(F4)Shpenz. sipas funks. neto'!K17</f>
        <v>0</v>
      </c>
      <c r="M35" s="229">
        <f>'(F4)Shpenz. sipas funks. neto'!L17</f>
        <v>0</v>
      </c>
      <c r="N35" s="229">
        <f>'(F4)Shpenz. sipas funks. neto'!M17</f>
        <v>0</v>
      </c>
      <c r="O35" s="484">
        <f>'(F4)Shpenz. sipas funks. neto'!N17</f>
        <v>0</v>
      </c>
      <c r="P35" s="503">
        <f>'(F4)Shpenz. sipas funks. neto'!O17</f>
        <v>0</v>
      </c>
      <c r="Q35" s="229">
        <f>'(F4)Shpenz. sipas funks. neto'!P17</f>
        <v>0</v>
      </c>
      <c r="R35" s="229">
        <f>'(F4)Shpenz. sipas funks. neto'!Q17</f>
        <v>0</v>
      </c>
      <c r="S35" s="484">
        <f>'(F4)Shpenz. sipas funks. neto'!R17</f>
        <v>0</v>
      </c>
      <c r="T35" s="503">
        <f>'(F4)Shpenz. sipas funks. neto'!S17</f>
        <v>0</v>
      </c>
      <c r="U35" s="229">
        <f>'(F4)Shpenz. sipas funks. neto'!T17</f>
        <v>0</v>
      </c>
      <c r="V35" s="229">
        <f>'(F4)Shpenz. sipas funks. neto'!U17</f>
        <v>0</v>
      </c>
      <c r="W35" s="484">
        <f>'(F4)Shpenz. sipas funks. neto'!V17</f>
        <v>0</v>
      </c>
    </row>
    <row r="36" spans="1:23" ht="15" customHeight="1" x14ac:dyDescent="0.2">
      <c r="A36" s="319" t="str">
        <f>'(B3) Struktura Organizative'!A18</f>
        <v>Funksioni 13</v>
      </c>
      <c r="B36" s="319" t="str">
        <f>'(B3) Struktura Organizative'!B18</f>
        <v>Programe kulturore</v>
      </c>
      <c r="C36" s="319" t="str">
        <f>'(B3) Struktura Organizative'!F18</f>
        <v>Programi 1</v>
      </c>
      <c r="D36" s="503">
        <f>'(F4)Shpenz. sipas funks. neto'!C18</f>
        <v>412</v>
      </c>
      <c r="E36" s="529">
        <f>'(F4)Shpenz. sipas funks. neto'!D18</f>
        <v>0</v>
      </c>
      <c r="F36" s="529">
        <f>'(F4)Shpenz. sipas funks. neto'!E18</f>
        <v>0</v>
      </c>
      <c r="G36" s="484">
        <f>'(F4)Shpenz. sipas funks. neto'!F18</f>
        <v>412</v>
      </c>
      <c r="H36" s="503">
        <f>'(F4)Shpenz. sipas funks. neto'!G18</f>
        <v>850</v>
      </c>
      <c r="I36" s="529">
        <f>'(F4)Shpenz. sipas funks. neto'!H18</f>
        <v>0</v>
      </c>
      <c r="J36" s="529">
        <f>'(F4)Shpenz. sipas funks. neto'!I18</f>
        <v>0</v>
      </c>
      <c r="K36" s="484">
        <f>'(F4)Shpenz. sipas funks. neto'!J18</f>
        <v>850</v>
      </c>
      <c r="L36" s="503">
        <f>'(F4)Shpenz. sipas funks. neto'!K18</f>
        <v>0</v>
      </c>
      <c r="M36" s="229">
        <f>'(F4)Shpenz. sipas funks. neto'!L18</f>
        <v>0</v>
      </c>
      <c r="N36" s="229">
        <f>'(F4)Shpenz. sipas funks. neto'!M18</f>
        <v>0</v>
      </c>
      <c r="O36" s="484">
        <f>'(F4)Shpenz. sipas funks. neto'!N18</f>
        <v>0</v>
      </c>
      <c r="P36" s="503">
        <f>'(F4)Shpenz. sipas funks. neto'!O18</f>
        <v>0</v>
      </c>
      <c r="Q36" s="229">
        <f>'(F4)Shpenz. sipas funks. neto'!P18</f>
        <v>0</v>
      </c>
      <c r="R36" s="229">
        <f>'(F4)Shpenz. sipas funks. neto'!Q18</f>
        <v>0</v>
      </c>
      <c r="S36" s="484">
        <f>'(F4)Shpenz. sipas funks. neto'!R18</f>
        <v>0</v>
      </c>
      <c r="T36" s="503">
        <f>'(F4)Shpenz. sipas funks. neto'!S18</f>
        <v>0</v>
      </c>
      <c r="U36" s="229">
        <f>'(F4)Shpenz. sipas funks. neto'!T18</f>
        <v>0</v>
      </c>
      <c r="V36" s="229">
        <f>'(F4)Shpenz. sipas funks. neto'!U18</f>
        <v>0</v>
      </c>
      <c r="W36" s="484">
        <f>'(F4)Shpenz. sipas funks. neto'!V18</f>
        <v>0</v>
      </c>
    </row>
    <row r="37" spans="1:23" ht="15" customHeight="1" x14ac:dyDescent="0.2">
      <c r="A37" s="319" t="str">
        <f>'(B3) Struktura Organizative'!A19</f>
        <v>Funksioni 14</v>
      </c>
      <c r="B37" s="319" t="str">
        <f>'(B3) Struktura Organizative'!B19</f>
        <v>Kujdesi social</v>
      </c>
      <c r="C37" s="319" t="str">
        <f>'(B3) Struktura Organizative'!F19</f>
        <v>Programi 4</v>
      </c>
      <c r="D37" s="503">
        <f>'(F4)Shpenz. sipas funks. neto'!C19</f>
        <v>568</v>
      </c>
      <c r="E37" s="529">
        <f>'(F4)Shpenz. sipas funks. neto'!D19</f>
        <v>0</v>
      </c>
      <c r="F37" s="529">
        <f>'(F4)Shpenz. sipas funks. neto'!E19</f>
        <v>0</v>
      </c>
      <c r="G37" s="484">
        <f>'(F4)Shpenz. sipas funks. neto'!F19</f>
        <v>568</v>
      </c>
      <c r="H37" s="503">
        <f>'(F4)Shpenz. sipas funks. neto'!G19</f>
        <v>604</v>
      </c>
      <c r="I37" s="529">
        <f>'(F4)Shpenz. sipas funks. neto'!H19</f>
        <v>0</v>
      </c>
      <c r="J37" s="529">
        <f>'(F4)Shpenz. sipas funks. neto'!I19</f>
        <v>0</v>
      </c>
      <c r="K37" s="484">
        <f>'(F4)Shpenz. sipas funks. neto'!J19</f>
        <v>604</v>
      </c>
      <c r="L37" s="503">
        <f>'(F4)Shpenz. sipas funks. neto'!K19</f>
        <v>654.33600000000013</v>
      </c>
      <c r="M37" s="229">
        <f>'(F4)Shpenz. sipas funks. neto'!L19</f>
        <v>0</v>
      </c>
      <c r="N37" s="229">
        <f>'(F4)Shpenz. sipas funks. neto'!M19</f>
        <v>0</v>
      </c>
      <c r="O37" s="484">
        <f>'(F4)Shpenz. sipas funks. neto'!N19</f>
        <v>654.33600000000013</v>
      </c>
      <c r="P37" s="503">
        <f>'(F4)Shpenz. sipas funks. neto'!O19</f>
        <v>679.8551040000001</v>
      </c>
      <c r="Q37" s="229">
        <f>'(F4)Shpenz. sipas funks. neto'!P19</f>
        <v>0</v>
      </c>
      <c r="R37" s="229">
        <f>'(F4)Shpenz. sipas funks. neto'!Q19</f>
        <v>0</v>
      </c>
      <c r="S37" s="484">
        <f>'(F4)Shpenz. sipas funks. neto'!R19</f>
        <v>679.8551040000001</v>
      </c>
      <c r="T37" s="503">
        <f>'(F4)Shpenz. sipas funks. neto'!S19</f>
        <v>707.04930816000012</v>
      </c>
      <c r="U37" s="229">
        <f>'(F4)Shpenz. sipas funks. neto'!T19</f>
        <v>0</v>
      </c>
      <c r="V37" s="229">
        <f>'(F4)Shpenz. sipas funks. neto'!U19</f>
        <v>0</v>
      </c>
      <c r="W37" s="484">
        <f>'(F4)Shpenz. sipas funks. neto'!V19</f>
        <v>707.04930816000012</v>
      </c>
    </row>
    <row r="38" spans="1:23" ht="15" customHeight="1" x14ac:dyDescent="0.2">
      <c r="A38" s="319" t="str">
        <f>'(B3) Struktura Organizative'!A20</f>
        <v>Funksioni 15</v>
      </c>
      <c r="B38" s="319" t="str">
        <f>'(B3) Struktura Organizative'!B20</f>
        <v>Arsimi</v>
      </c>
      <c r="C38" s="319" t="str">
        <f>'(B3) Struktura Organizative'!F20</f>
        <v>Programi 4</v>
      </c>
      <c r="D38" s="503">
        <f>'(F4)Shpenz. sipas funks. neto'!C20</f>
        <v>450</v>
      </c>
      <c r="E38" s="529">
        <f>'(F4)Shpenz. sipas funks. neto'!D20</f>
        <v>0</v>
      </c>
      <c r="F38" s="529">
        <f>'(F4)Shpenz. sipas funks. neto'!E20</f>
        <v>0</v>
      </c>
      <c r="G38" s="484">
        <f>'(F4)Shpenz. sipas funks. neto'!F20</f>
        <v>450</v>
      </c>
      <c r="H38" s="503">
        <f>'(F4)Shpenz. sipas funks. neto'!G20</f>
        <v>1075</v>
      </c>
      <c r="I38" s="529">
        <f>'(F4)Shpenz. sipas funks. neto'!H20</f>
        <v>0</v>
      </c>
      <c r="J38" s="529">
        <f>'(F4)Shpenz. sipas funks. neto'!I20</f>
        <v>0</v>
      </c>
      <c r="K38" s="484">
        <f>'(F4)Shpenz. sipas funks. neto'!J20</f>
        <v>1075</v>
      </c>
      <c r="L38" s="503">
        <f>'(F4)Shpenz. sipas funks. neto'!K20</f>
        <v>1098</v>
      </c>
      <c r="M38" s="229">
        <f>'(F4)Shpenz. sipas funks. neto'!L20</f>
        <v>0</v>
      </c>
      <c r="N38" s="229">
        <f>'(F4)Shpenz. sipas funks. neto'!M20</f>
        <v>0</v>
      </c>
      <c r="O38" s="484">
        <f>'(F4)Shpenz. sipas funks. neto'!N20</f>
        <v>1098</v>
      </c>
      <c r="P38" s="503">
        <f>'(F4)Shpenz. sipas funks. neto'!O20</f>
        <v>1141.92</v>
      </c>
      <c r="Q38" s="229">
        <f>'(F4)Shpenz. sipas funks. neto'!P20</f>
        <v>0</v>
      </c>
      <c r="R38" s="229">
        <f>'(F4)Shpenz. sipas funks. neto'!Q20</f>
        <v>0</v>
      </c>
      <c r="S38" s="484">
        <f>'(F4)Shpenz. sipas funks. neto'!R20</f>
        <v>1141.92</v>
      </c>
      <c r="T38" s="503">
        <f>'(F4)Shpenz. sipas funks. neto'!S20</f>
        <v>1187.5968</v>
      </c>
      <c r="U38" s="229">
        <f>'(F4)Shpenz. sipas funks. neto'!T20</f>
        <v>0</v>
      </c>
      <c r="V38" s="229">
        <f>'(F4)Shpenz. sipas funks. neto'!U20</f>
        <v>0</v>
      </c>
      <c r="W38" s="484">
        <f>'(F4)Shpenz. sipas funks. neto'!V20</f>
        <v>1187.5968</v>
      </c>
    </row>
    <row r="39" spans="1:23" ht="15" customHeight="1" x14ac:dyDescent="0.2">
      <c r="A39" s="319" t="str">
        <f>'(B3) Struktura Organizative'!A21</f>
        <v>Funksioni 16</v>
      </c>
      <c r="B39" s="319" t="str">
        <f>'(B3) Struktura Organizative'!B21</f>
        <v>Shëndetsia</v>
      </c>
      <c r="C39" s="319" t="str">
        <f>'(B3) Struktura Organizative'!F21</f>
        <v xml:space="preserve"> </v>
      </c>
      <c r="D39" s="503">
        <f>'(F4)Shpenz. sipas funks. neto'!C21</f>
        <v>0</v>
      </c>
      <c r="E39" s="529">
        <f>'(F4)Shpenz. sipas funks. neto'!D21</f>
        <v>0</v>
      </c>
      <c r="F39" s="529">
        <f>'(F4)Shpenz. sipas funks. neto'!E21</f>
        <v>0</v>
      </c>
      <c r="G39" s="484">
        <f>'(F4)Shpenz. sipas funks. neto'!F21</f>
        <v>0</v>
      </c>
      <c r="H39" s="503">
        <f>'(F4)Shpenz. sipas funks. neto'!G21</f>
        <v>0</v>
      </c>
      <c r="I39" s="529">
        <f>'(F4)Shpenz. sipas funks. neto'!H21</f>
        <v>0</v>
      </c>
      <c r="J39" s="529">
        <f>'(F4)Shpenz. sipas funks. neto'!I21</f>
        <v>0</v>
      </c>
      <c r="K39" s="484">
        <f>'(F4)Shpenz. sipas funks. neto'!J21</f>
        <v>0</v>
      </c>
      <c r="L39" s="503">
        <f>'(F4)Shpenz. sipas funks. neto'!K21</f>
        <v>0</v>
      </c>
      <c r="M39" s="229">
        <f>'(F4)Shpenz. sipas funks. neto'!L21</f>
        <v>0</v>
      </c>
      <c r="N39" s="229">
        <f>'(F4)Shpenz. sipas funks. neto'!M21</f>
        <v>0</v>
      </c>
      <c r="O39" s="484">
        <f>'(F4)Shpenz. sipas funks. neto'!N21</f>
        <v>0</v>
      </c>
      <c r="P39" s="503">
        <f>'(F4)Shpenz. sipas funks. neto'!O21</f>
        <v>0</v>
      </c>
      <c r="Q39" s="229">
        <f>'(F4)Shpenz. sipas funks. neto'!P21</f>
        <v>0</v>
      </c>
      <c r="R39" s="229">
        <f>'(F4)Shpenz. sipas funks. neto'!Q21</f>
        <v>0</v>
      </c>
      <c r="S39" s="484">
        <f>'(F4)Shpenz. sipas funks. neto'!R21</f>
        <v>0</v>
      </c>
      <c r="T39" s="503">
        <f>'(F4)Shpenz. sipas funks. neto'!S21</f>
        <v>0</v>
      </c>
      <c r="U39" s="229">
        <f>'(F4)Shpenz. sipas funks. neto'!T21</f>
        <v>0</v>
      </c>
      <c r="V39" s="229">
        <f>'(F4)Shpenz. sipas funks. neto'!U21</f>
        <v>0</v>
      </c>
      <c r="W39" s="484">
        <f>'(F4)Shpenz. sipas funks. neto'!V21</f>
        <v>0</v>
      </c>
    </row>
    <row r="40" spans="1:23" ht="15" customHeight="1" x14ac:dyDescent="0.2">
      <c r="A40" s="319" t="str">
        <f>'(B3) Struktura Organizative'!A22</f>
        <v>Funksioni 17</v>
      </c>
      <c r="B40" s="319" t="str">
        <f>'(B3) Struktura Organizative'!B22</f>
        <v>Emergjencat civile</v>
      </c>
      <c r="C40" s="319" t="str">
        <f>'(B3) Struktura Organizative'!F22</f>
        <v xml:space="preserve"> </v>
      </c>
      <c r="D40" s="503">
        <f>'(F4)Shpenz. sipas funks. neto'!C22</f>
        <v>0</v>
      </c>
      <c r="E40" s="529">
        <f>'(F4)Shpenz. sipas funks. neto'!D22</f>
        <v>0</v>
      </c>
      <c r="F40" s="529">
        <f>'(F4)Shpenz. sipas funks. neto'!E22</f>
        <v>0</v>
      </c>
      <c r="G40" s="484">
        <f>'(F4)Shpenz. sipas funks. neto'!F22</f>
        <v>0</v>
      </c>
      <c r="H40" s="503">
        <f>'(F4)Shpenz. sipas funks. neto'!G22</f>
        <v>0</v>
      </c>
      <c r="I40" s="529">
        <f>'(F4)Shpenz. sipas funks. neto'!H22</f>
        <v>0</v>
      </c>
      <c r="J40" s="529">
        <f>'(F4)Shpenz. sipas funks. neto'!I22</f>
        <v>0</v>
      </c>
      <c r="K40" s="484">
        <f>'(F4)Shpenz. sipas funks. neto'!J22</f>
        <v>0</v>
      </c>
      <c r="L40" s="503">
        <f>'(F4)Shpenz. sipas funks. neto'!K22</f>
        <v>0</v>
      </c>
      <c r="M40" s="229">
        <f>'(F4)Shpenz. sipas funks. neto'!L22</f>
        <v>0</v>
      </c>
      <c r="N40" s="229">
        <f>'(F4)Shpenz. sipas funks. neto'!M22</f>
        <v>0</v>
      </c>
      <c r="O40" s="484">
        <f>'(F4)Shpenz. sipas funks. neto'!N22</f>
        <v>0</v>
      </c>
      <c r="P40" s="503">
        <f>'(F4)Shpenz. sipas funks. neto'!O22</f>
        <v>0</v>
      </c>
      <c r="Q40" s="229">
        <f>'(F4)Shpenz. sipas funks. neto'!P22</f>
        <v>0</v>
      </c>
      <c r="R40" s="229">
        <f>'(F4)Shpenz. sipas funks. neto'!Q22</f>
        <v>0</v>
      </c>
      <c r="S40" s="484">
        <f>'(F4)Shpenz. sipas funks. neto'!R22</f>
        <v>0</v>
      </c>
      <c r="T40" s="503">
        <f>'(F4)Shpenz. sipas funks. neto'!S22</f>
        <v>0</v>
      </c>
      <c r="U40" s="229">
        <f>'(F4)Shpenz. sipas funks. neto'!T22</f>
        <v>0</v>
      </c>
      <c r="V40" s="229">
        <f>'(F4)Shpenz. sipas funks. neto'!U22</f>
        <v>0</v>
      </c>
      <c r="W40" s="484">
        <f>'(F4)Shpenz. sipas funks. neto'!V22</f>
        <v>0</v>
      </c>
    </row>
    <row r="41" spans="1:23" ht="15" customHeight="1" x14ac:dyDescent="0.2">
      <c r="A41" s="319" t="str">
        <f>'(B3) Struktura Organizative'!A23</f>
        <v>Funksioni 18</v>
      </c>
      <c r="B41" s="319">
        <f>'(B3) Struktura Organizative'!B23</f>
        <v>0</v>
      </c>
      <c r="C41" s="319" t="str">
        <f>'(B3) Struktura Organizative'!F23</f>
        <v xml:space="preserve"> </v>
      </c>
      <c r="D41" s="503">
        <f>'(F4)Shpenz. sipas funks. neto'!C23</f>
        <v>0</v>
      </c>
      <c r="E41" s="529">
        <f>'(F4)Shpenz. sipas funks. neto'!D23</f>
        <v>0</v>
      </c>
      <c r="F41" s="529">
        <f>'(F4)Shpenz. sipas funks. neto'!E23</f>
        <v>0</v>
      </c>
      <c r="G41" s="484">
        <f>'(F4)Shpenz. sipas funks. neto'!F23</f>
        <v>0</v>
      </c>
      <c r="H41" s="503">
        <f>'(F4)Shpenz. sipas funks. neto'!G23</f>
        <v>0</v>
      </c>
      <c r="I41" s="529">
        <f>'(F4)Shpenz. sipas funks. neto'!H23</f>
        <v>0</v>
      </c>
      <c r="J41" s="529">
        <f>'(F4)Shpenz. sipas funks. neto'!I23</f>
        <v>0</v>
      </c>
      <c r="K41" s="484">
        <f>'(F4)Shpenz. sipas funks. neto'!J23</f>
        <v>0</v>
      </c>
      <c r="L41" s="503">
        <f>'(F4)Shpenz. sipas funks. neto'!K23</f>
        <v>0</v>
      </c>
      <c r="M41" s="229">
        <f>'(F4)Shpenz. sipas funks. neto'!L23</f>
        <v>0</v>
      </c>
      <c r="N41" s="229">
        <f>'(F4)Shpenz. sipas funks. neto'!M23</f>
        <v>0</v>
      </c>
      <c r="O41" s="484">
        <f>'(F4)Shpenz. sipas funks. neto'!N23</f>
        <v>0</v>
      </c>
      <c r="P41" s="503">
        <f>'(F4)Shpenz. sipas funks. neto'!O23</f>
        <v>0</v>
      </c>
      <c r="Q41" s="229">
        <f>'(F4)Shpenz. sipas funks. neto'!P23</f>
        <v>0</v>
      </c>
      <c r="R41" s="229">
        <f>'(F4)Shpenz. sipas funks. neto'!Q23</f>
        <v>0</v>
      </c>
      <c r="S41" s="484">
        <f>'(F4)Shpenz. sipas funks. neto'!R23</f>
        <v>0</v>
      </c>
      <c r="T41" s="503">
        <f>'(F4)Shpenz. sipas funks. neto'!S23</f>
        <v>0</v>
      </c>
      <c r="U41" s="229">
        <f>'(F4)Shpenz. sipas funks. neto'!T23</f>
        <v>0</v>
      </c>
      <c r="V41" s="229">
        <f>'(F4)Shpenz. sipas funks. neto'!U23</f>
        <v>0</v>
      </c>
      <c r="W41" s="484">
        <f>'(F4)Shpenz. sipas funks. neto'!V23</f>
        <v>0</v>
      </c>
    </row>
    <row r="42" spans="1:23" ht="15" customHeight="1" x14ac:dyDescent="0.2">
      <c r="A42" s="319" t="str">
        <f>'(B3) Struktura Organizative'!A24</f>
        <v>Funksioni 19</v>
      </c>
      <c r="B42" s="319">
        <f>'(B3) Struktura Organizative'!B24</f>
        <v>0</v>
      </c>
      <c r="C42" s="319" t="str">
        <f>'(B3) Struktura Organizative'!F24</f>
        <v xml:space="preserve"> </v>
      </c>
      <c r="D42" s="503">
        <f>'(F4)Shpenz. sipas funks. neto'!C24</f>
        <v>0</v>
      </c>
      <c r="E42" s="529">
        <f>'(F4)Shpenz. sipas funks. neto'!D24</f>
        <v>0</v>
      </c>
      <c r="F42" s="529">
        <f>'(F4)Shpenz. sipas funks. neto'!E24</f>
        <v>0</v>
      </c>
      <c r="G42" s="484">
        <f>'(F4)Shpenz. sipas funks. neto'!F24</f>
        <v>0</v>
      </c>
      <c r="H42" s="503">
        <f>'(F4)Shpenz. sipas funks. neto'!G24</f>
        <v>0</v>
      </c>
      <c r="I42" s="529">
        <f>'(F4)Shpenz. sipas funks. neto'!H24</f>
        <v>0</v>
      </c>
      <c r="J42" s="529">
        <f>'(F4)Shpenz. sipas funks. neto'!I24</f>
        <v>0</v>
      </c>
      <c r="K42" s="484">
        <f>'(F4)Shpenz. sipas funks. neto'!J24</f>
        <v>0</v>
      </c>
      <c r="L42" s="503">
        <f>'(F4)Shpenz. sipas funks. neto'!K24</f>
        <v>0</v>
      </c>
      <c r="M42" s="229">
        <f>'(F4)Shpenz. sipas funks. neto'!L24</f>
        <v>0</v>
      </c>
      <c r="N42" s="229">
        <f>'(F4)Shpenz. sipas funks. neto'!M24</f>
        <v>0</v>
      </c>
      <c r="O42" s="484">
        <f>'(F4)Shpenz. sipas funks. neto'!N24</f>
        <v>0</v>
      </c>
      <c r="P42" s="503">
        <f>'(F4)Shpenz. sipas funks. neto'!O24</f>
        <v>0</v>
      </c>
      <c r="Q42" s="229">
        <f>'(F4)Shpenz. sipas funks. neto'!P24</f>
        <v>0</v>
      </c>
      <c r="R42" s="229">
        <f>'(F4)Shpenz. sipas funks. neto'!Q24</f>
        <v>0</v>
      </c>
      <c r="S42" s="484">
        <f>'(F4)Shpenz. sipas funks. neto'!R24</f>
        <v>0</v>
      </c>
      <c r="T42" s="503">
        <f>'(F4)Shpenz. sipas funks. neto'!S24</f>
        <v>0</v>
      </c>
      <c r="U42" s="229">
        <f>'(F4)Shpenz. sipas funks. neto'!T24</f>
        <v>0</v>
      </c>
      <c r="V42" s="229">
        <f>'(F4)Shpenz. sipas funks. neto'!U24</f>
        <v>0</v>
      </c>
      <c r="W42" s="484">
        <f>'(F4)Shpenz. sipas funks. neto'!V24</f>
        <v>0</v>
      </c>
    </row>
    <row r="43" spans="1:23" ht="15" customHeight="1" x14ac:dyDescent="0.2">
      <c r="A43" s="319" t="str">
        <f>'(B3) Struktura Organizative'!A25</f>
        <v>Funksioni 20</v>
      </c>
      <c r="B43" s="319" t="str">
        <f>'(B3) Struktura Organizative'!B25</f>
        <v xml:space="preserve">Shërbime të tjera publike </v>
      </c>
      <c r="C43" s="319" t="str">
        <f>'(B3) Struktura Organizative'!F25</f>
        <v xml:space="preserve"> </v>
      </c>
      <c r="D43" s="503">
        <f>'(F4)Shpenz. sipas funks. neto'!C25</f>
        <v>0</v>
      </c>
      <c r="E43" s="529">
        <f>'(F4)Shpenz. sipas funks. neto'!D25</f>
        <v>0</v>
      </c>
      <c r="F43" s="529">
        <f>'(F4)Shpenz. sipas funks. neto'!E25</f>
        <v>0</v>
      </c>
      <c r="G43" s="484">
        <f>'(F4)Shpenz. sipas funks. neto'!F25</f>
        <v>0</v>
      </c>
      <c r="H43" s="503">
        <f>'(F4)Shpenz. sipas funks. neto'!G25</f>
        <v>0</v>
      </c>
      <c r="I43" s="529">
        <f>'(F4)Shpenz. sipas funks. neto'!H25</f>
        <v>0</v>
      </c>
      <c r="J43" s="529">
        <f>'(F4)Shpenz. sipas funks. neto'!I25</f>
        <v>0</v>
      </c>
      <c r="K43" s="484">
        <f>'(F4)Shpenz. sipas funks. neto'!J25</f>
        <v>0</v>
      </c>
      <c r="L43" s="503">
        <f>'(F4)Shpenz. sipas funks. neto'!K25</f>
        <v>0</v>
      </c>
      <c r="M43" s="229">
        <f>'(F4)Shpenz. sipas funks. neto'!L25</f>
        <v>0</v>
      </c>
      <c r="N43" s="229">
        <f>'(F4)Shpenz. sipas funks. neto'!M25</f>
        <v>0</v>
      </c>
      <c r="O43" s="484">
        <f>'(F4)Shpenz. sipas funks. neto'!N25</f>
        <v>0</v>
      </c>
      <c r="P43" s="503">
        <f>'(F4)Shpenz. sipas funks. neto'!O25</f>
        <v>0</v>
      </c>
      <c r="Q43" s="229">
        <f>'(F4)Shpenz. sipas funks. neto'!P25</f>
        <v>0</v>
      </c>
      <c r="R43" s="229">
        <f>'(F4)Shpenz. sipas funks. neto'!Q25</f>
        <v>0</v>
      </c>
      <c r="S43" s="484">
        <f>'(F4)Shpenz. sipas funks. neto'!R25</f>
        <v>0</v>
      </c>
      <c r="T43" s="503">
        <f>'(F4)Shpenz. sipas funks. neto'!S25</f>
        <v>0</v>
      </c>
      <c r="U43" s="229">
        <f>'(F4)Shpenz. sipas funks. neto'!T25</f>
        <v>0</v>
      </c>
      <c r="V43" s="229">
        <f>'(F4)Shpenz. sipas funks. neto'!U25</f>
        <v>0</v>
      </c>
      <c r="W43" s="484">
        <f>'(F4)Shpenz. sipas funks. neto'!V25</f>
        <v>0</v>
      </c>
    </row>
    <row r="44" spans="1:23" ht="15" customHeight="1" x14ac:dyDescent="0.2">
      <c r="A44" s="319" t="str">
        <f>'(B3) Struktura Organizative'!A26</f>
        <v>Funksioni 21</v>
      </c>
      <c r="B44" s="319" t="str">
        <f>'(B3) Struktura Organizative'!B26</f>
        <v>Shërbimi borxhi afatshkurtër</v>
      </c>
      <c r="C44" s="319" t="str">
        <f>'(B3) Struktura Organizative'!F26</f>
        <v xml:space="preserve"> </v>
      </c>
      <c r="D44" s="503">
        <f>'(F4)Shpenz. sipas funks. neto'!C26</f>
        <v>0</v>
      </c>
      <c r="E44" s="529">
        <f>'(F4)Shpenz. sipas funks. neto'!D26</f>
        <v>0</v>
      </c>
      <c r="F44" s="529">
        <f>'(F4)Shpenz. sipas funks. neto'!E26</f>
        <v>0</v>
      </c>
      <c r="G44" s="484">
        <f>'(F4)Shpenz. sipas funks. neto'!F26</f>
        <v>0</v>
      </c>
      <c r="H44" s="503">
        <f>'(F4)Shpenz. sipas funks. neto'!G26</f>
        <v>0</v>
      </c>
      <c r="I44" s="529">
        <f>'(F4)Shpenz. sipas funks. neto'!H26</f>
        <v>0</v>
      </c>
      <c r="J44" s="529">
        <f>'(F4)Shpenz. sipas funks. neto'!I26</f>
        <v>0</v>
      </c>
      <c r="K44" s="484">
        <f>'(F4)Shpenz. sipas funks. neto'!J26</f>
        <v>0</v>
      </c>
      <c r="L44" s="503">
        <f>'(F4)Shpenz. sipas funks. neto'!K26</f>
        <v>0</v>
      </c>
      <c r="M44" s="229">
        <f>'(F4)Shpenz. sipas funks. neto'!L26</f>
        <v>0</v>
      </c>
      <c r="N44" s="229">
        <f>'(F4)Shpenz. sipas funks. neto'!M26</f>
        <v>0</v>
      </c>
      <c r="O44" s="484">
        <f>'(F4)Shpenz. sipas funks. neto'!N26</f>
        <v>0</v>
      </c>
      <c r="P44" s="503">
        <f>'(F4)Shpenz. sipas funks. neto'!O26</f>
        <v>0</v>
      </c>
      <c r="Q44" s="229">
        <f>'(F4)Shpenz. sipas funks. neto'!P26</f>
        <v>0</v>
      </c>
      <c r="R44" s="229">
        <f>'(F4)Shpenz. sipas funks. neto'!Q26</f>
        <v>0</v>
      </c>
      <c r="S44" s="484">
        <f>'(F4)Shpenz. sipas funks. neto'!R26</f>
        <v>0</v>
      </c>
      <c r="T44" s="503">
        <f>'(F4)Shpenz. sipas funks. neto'!S26</f>
        <v>0</v>
      </c>
      <c r="U44" s="229">
        <f>'(F4)Shpenz. sipas funks. neto'!T26</f>
        <v>0</v>
      </c>
      <c r="V44" s="229">
        <f>'(F4)Shpenz. sipas funks. neto'!U26</f>
        <v>0</v>
      </c>
      <c r="W44" s="484">
        <f>'(F4)Shpenz. sipas funks. neto'!V26</f>
        <v>0</v>
      </c>
    </row>
    <row r="45" spans="1:23" ht="15" customHeight="1" x14ac:dyDescent="0.2">
      <c r="A45" s="319" t="str">
        <f>'(B3) Struktura Organizative'!A27</f>
        <v>Funksioni 22</v>
      </c>
      <c r="B45" s="319" t="str">
        <f>'(B3) Struktura Organizative'!B27</f>
        <v>Shërbimi borxhi afatgjatë</v>
      </c>
      <c r="C45" s="319" t="str">
        <f>'(B3) Struktura Organizative'!F27</f>
        <v xml:space="preserve"> </v>
      </c>
      <c r="D45" s="503">
        <f>'(F4)Shpenz. sipas funks. neto'!C27</f>
        <v>0</v>
      </c>
      <c r="E45" s="529">
        <f>'(F4)Shpenz. sipas funks. neto'!D27</f>
        <v>0</v>
      </c>
      <c r="F45" s="529">
        <f>'(F4)Shpenz. sipas funks. neto'!E27</f>
        <v>0</v>
      </c>
      <c r="G45" s="484">
        <f>'(F4)Shpenz. sipas funks. neto'!F27</f>
        <v>0</v>
      </c>
      <c r="H45" s="503">
        <f>'(F4)Shpenz. sipas funks. neto'!G27</f>
        <v>0</v>
      </c>
      <c r="I45" s="529">
        <f>'(F4)Shpenz. sipas funks. neto'!H27</f>
        <v>0</v>
      </c>
      <c r="J45" s="529">
        <f>'(F4)Shpenz. sipas funks. neto'!I27</f>
        <v>0</v>
      </c>
      <c r="K45" s="484">
        <f>'(F4)Shpenz. sipas funks. neto'!J27</f>
        <v>0</v>
      </c>
      <c r="L45" s="503">
        <f>'(F4)Shpenz. sipas funks. neto'!K27</f>
        <v>0</v>
      </c>
      <c r="M45" s="229">
        <f>'(F4)Shpenz. sipas funks. neto'!L27</f>
        <v>0</v>
      </c>
      <c r="N45" s="229">
        <f>'(F4)Shpenz. sipas funks. neto'!M27</f>
        <v>0</v>
      </c>
      <c r="O45" s="484">
        <f>'(F4)Shpenz. sipas funks. neto'!N27</f>
        <v>0</v>
      </c>
      <c r="P45" s="503">
        <f>'(F4)Shpenz. sipas funks. neto'!O27</f>
        <v>0</v>
      </c>
      <c r="Q45" s="229">
        <f>'(F4)Shpenz. sipas funks. neto'!P27</f>
        <v>0</v>
      </c>
      <c r="R45" s="229">
        <f>'(F4)Shpenz. sipas funks. neto'!Q27</f>
        <v>0</v>
      </c>
      <c r="S45" s="484">
        <f>'(F4)Shpenz. sipas funks. neto'!R27</f>
        <v>0</v>
      </c>
      <c r="T45" s="503">
        <f>'(F4)Shpenz. sipas funks. neto'!S27</f>
        <v>0</v>
      </c>
      <c r="U45" s="229">
        <f>'(F4)Shpenz. sipas funks. neto'!T27</f>
        <v>0</v>
      </c>
      <c r="V45" s="229">
        <f>'(F4)Shpenz. sipas funks. neto'!U27</f>
        <v>0</v>
      </c>
      <c r="W45" s="484">
        <f>'(F4)Shpenz. sipas funks. neto'!V27</f>
        <v>0</v>
      </c>
    </row>
    <row r="46" spans="1:23" x14ac:dyDescent="0.2">
      <c r="D46" s="528"/>
      <c r="E46" s="528"/>
      <c r="F46" s="528"/>
      <c r="G46" s="528"/>
      <c r="H46" s="528"/>
      <c r="I46" s="528"/>
      <c r="J46" s="528"/>
      <c r="K46" s="528"/>
      <c r="L46" s="528"/>
      <c r="M46" s="528"/>
      <c r="N46" s="528"/>
      <c r="O46" s="528"/>
      <c r="P46" s="528"/>
      <c r="Q46" s="528"/>
      <c r="R46" s="528"/>
      <c r="S46" s="528"/>
      <c r="T46" s="528"/>
      <c r="U46" s="528"/>
      <c r="V46" s="528"/>
      <c r="W46" s="528"/>
    </row>
    <row r="47" spans="1:23" s="283" customFormat="1" ht="15" customHeight="1" x14ac:dyDescent="0.2">
      <c r="A47" s="796" t="str">
        <f>A22</f>
        <v>TOTALI</v>
      </c>
      <c r="B47" s="800"/>
      <c r="C47" s="610"/>
      <c r="D47" s="526">
        <f t="shared" ref="D47:W47" si="5">D20+D19+D18+D17+D16+D15+D14+D13+D12+D11+D10+D9+D8+D7+D6</f>
        <v>21780</v>
      </c>
      <c r="E47" s="526">
        <f t="shared" si="5"/>
        <v>1281</v>
      </c>
      <c r="F47" s="526">
        <f t="shared" si="5"/>
        <v>4786</v>
      </c>
      <c r="G47" s="526">
        <f t="shared" si="5"/>
        <v>15713</v>
      </c>
      <c r="H47" s="526">
        <f t="shared" si="5"/>
        <v>27094</v>
      </c>
      <c r="I47" s="526">
        <f t="shared" si="5"/>
        <v>2795</v>
      </c>
      <c r="J47" s="526">
        <f t="shared" si="5"/>
        <v>5500</v>
      </c>
      <c r="K47" s="526">
        <f t="shared" si="5"/>
        <v>18799</v>
      </c>
      <c r="L47" s="526">
        <f t="shared" si="5"/>
        <v>22934.4804</v>
      </c>
      <c r="M47" s="526">
        <f t="shared" si="5"/>
        <v>3605.11</v>
      </c>
      <c r="N47" s="526">
        <f t="shared" si="5"/>
        <v>0</v>
      </c>
      <c r="O47" s="526">
        <f t="shared" si="5"/>
        <v>19329.3704</v>
      </c>
      <c r="P47" s="526">
        <f t="shared" si="5"/>
        <v>23017.030248960004</v>
      </c>
      <c r="Q47" s="526">
        <f t="shared" si="5"/>
        <v>3804.99991</v>
      </c>
      <c r="R47" s="526">
        <f t="shared" si="5"/>
        <v>0</v>
      </c>
      <c r="S47" s="526">
        <f t="shared" si="5"/>
        <v>19212.030338960005</v>
      </c>
      <c r="T47" s="526">
        <f t="shared" si="5"/>
        <v>24034.002386624896</v>
      </c>
      <c r="U47" s="526">
        <f t="shared" si="5"/>
        <v>3804.99991</v>
      </c>
      <c r="V47" s="526">
        <f t="shared" si="5"/>
        <v>0</v>
      </c>
      <c r="W47" s="526">
        <f t="shared" si="5"/>
        <v>20229.002476624897</v>
      </c>
    </row>
  </sheetData>
  <sheetProtection password="C771" sheet="1" objects="1" scenarios="1" selectLockedCells="1"/>
  <mergeCells count="10">
    <mergeCell ref="A47:B47"/>
    <mergeCell ref="D3:G3"/>
    <mergeCell ref="H3:K3"/>
    <mergeCell ref="L3:O4"/>
    <mergeCell ref="P3:S4"/>
    <mergeCell ref="T3:W4"/>
    <mergeCell ref="D4:G4"/>
    <mergeCell ref="H4:K4"/>
    <mergeCell ref="A1:W1"/>
    <mergeCell ref="A22:B22"/>
  </mergeCells>
  <pageMargins left="0.78740157480314965" right="0.70866141732283472" top="0.84729166666666667" bottom="0.78740157480314965" header="0.43307086614173229" footer="0.31496062992125984"/>
  <pageSetup paperSize="9" scale="60" fitToHeight="0" orientation="landscape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  <rowBreaks count="1" manualBreakCount="1">
    <brk id="122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21"/>
  <sheetViews>
    <sheetView showGridLines="0" zoomScaleNormal="100" workbookViewId="0">
      <selection activeCell="D2" sqref="D2:G2"/>
    </sheetView>
  </sheetViews>
  <sheetFormatPr baseColWidth="10" defaultColWidth="4.140625" defaultRowHeight="12.75" x14ac:dyDescent="0.2"/>
  <cols>
    <col min="1" max="1" width="4.140625" style="283"/>
    <col min="2" max="3" width="11.42578125" style="283" customWidth="1"/>
    <col min="4" max="4" width="73.5703125" style="283" customWidth="1"/>
    <col min="5" max="7" width="7.85546875" style="283" hidden="1" customWidth="1"/>
    <col min="8" max="8" width="7.85546875" style="283" customWidth="1"/>
    <col min="9" max="9" width="7.85546875" style="283" hidden="1" customWidth="1"/>
    <col min="10" max="11" width="8.7109375" style="283" hidden="1" customWidth="1"/>
    <col min="12" max="12" width="7.42578125" style="283" customWidth="1"/>
    <col min="13" max="13" width="8" style="283" hidden="1" customWidth="1"/>
    <col min="14" max="14" width="8" style="283" hidden="1" customWidth="1" collapsed="1"/>
    <col min="15" max="15" width="8" style="283" hidden="1" customWidth="1"/>
    <col min="16" max="16" width="8" style="283" customWidth="1"/>
    <col min="17" max="17" width="8" style="283" hidden="1" customWidth="1"/>
    <col min="18" max="18" width="8" style="283" hidden="1" customWidth="1" collapsed="1"/>
    <col min="19" max="19" width="8" style="283" hidden="1" customWidth="1"/>
    <col min="20" max="20" width="8" style="283" customWidth="1"/>
    <col min="21" max="23" width="8" style="283" hidden="1" customWidth="1"/>
    <col min="24" max="24" width="8" style="283" customWidth="1"/>
    <col min="25" max="25" width="3" style="283" customWidth="1"/>
    <col min="26" max="214" width="11.5703125" style="283" customWidth="1"/>
    <col min="215" max="215" width="3.85546875" style="283" customWidth="1"/>
    <col min="216" max="216" width="22" style="283" customWidth="1"/>
    <col min="217" max="219" width="4.140625" style="283" customWidth="1"/>
    <col min="220" max="220" width="5.85546875" style="283" customWidth="1"/>
    <col min="221" max="221" width="4.140625" style="283" customWidth="1"/>
    <col min="222" max="222" width="0.85546875" style="283" customWidth="1"/>
    <col min="223" max="223" width="5.85546875" style="283" customWidth="1"/>
    <col min="224" max="224" width="4.140625" style="283" customWidth="1"/>
    <col min="225" max="225" width="0.85546875" style="283" customWidth="1"/>
    <col min="226" max="226" width="5.85546875" style="283" customWidth="1"/>
    <col min="227" max="227" width="4.140625" style="283" customWidth="1"/>
    <col min="228" max="228" width="0.85546875" style="283" customWidth="1"/>
    <col min="229" max="229" width="5.85546875" style="283" customWidth="1"/>
    <col min="230" max="16384" width="4.140625" style="283"/>
  </cols>
  <sheetData>
    <row r="1" spans="1:25" ht="21" x14ac:dyDescent="0.35">
      <c r="A1" s="776" t="str">
        <f>'(G1) Translator'!A103</f>
        <v>(F9) GRAFIKU I SHPENZIMEVE SIPAS PROGRAMIT - SHUMA NETO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  <c r="T1" s="777"/>
      <c r="U1" s="777"/>
      <c r="V1" s="777"/>
      <c r="W1" s="777"/>
      <c r="X1" s="777"/>
      <c r="Y1" s="778"/>
    </row>
    <row r="2" spans="1:25" s="273" customFormat="1" ht="22.5" customHeight="1" thickBot="1" x14ac:dyDescent="0.25">
      <c r="R2" s="274"/>
      <c r="S2" s="274"/>
      <c r="T2" s="274"/>
      <c r="U2" s="274"/>
    </row>
    <row r="3" spans="1:25" ht="15" customHeight="1" x14ac:dyDescent="0.2">
      <c r="E3" s="913">
        <f>'(F4)Shpenz. sipas funks. neto'!C3</f>
        <v>2011</v>
      </c>
      <c r="F3" s="914"/>
      <c r="G3" s="914"/>
      <c r="H3" s="915"/>
      <c r="I3" s="916">
        <f>'(F4)Shpenz. sipas funks. neto'!G3</f>
        <v>2012</v>
      </c>
      <c r="J3" s="914"/>
      <c r="K3" s="914"/>
      <c r="L3" s="915"/>
      <c r="M3" s="905">
        <f>'(F4)Shpenz. sipas funks. neto'!K3</f>
        <v>2013</v>
      </c>
      <c r="N3" s="906"/>
      <c r="O3" s="906"/>
      <c r="P3" s="907"/>
      <c r="Q3" s="910">
        <f>'(F4)Shpenz. sipas funks. neto'!O3</f>
        <v>2014</v>
      </c>
      <c r="R3" s="906"/>
      <c r="S3" s="906"/>
      <c r="T3" s="907"/>
      <c r="U3" s="910">
        <f>'(F4)Shpenz. sipas funks. neto'!S3</f>
        <v>2015</v>
      </c>
      <c r="V3" s="906"/>
      <c r="W3" s="906"/>
      <c r="X3" s="907"/>
    </row>
    <row r="4" spans="1:25" s="286" customFormat="1" ht="69" customHeight="1" x14ac:dyDescent="0.25">
      <c r="B4" s="285"/>
      <c r="C4" s="285"/>
      <c r="D4" s="285"/>
      <c r="E4" s="506" t="str">
        <f>'(F4)Shpenz. sipas funks. neto'!C5</f>
        <v>PARASHIKIMI I SHPENZIMEVE</v>
      </c>
      <c r="F4" s="507" t="str">
        <f>'(F4)Shpenz. sipas funks. neto'!D5</f>
        <v xml:space="preserve">PARASHIKIMI I TË ARDHURAVE NGA TARIFAT </v>
      </c>
      <c r="G4" s="507" t="str">
        <f>'(F4)Shpenz. sipas funks. neto'!E5</f>
        <v xml:space="preserve">PARASHIKIMI I TË ARDHURAVE ME DESTINACION  </v>
      </c>
      <c r="H4" s="508" t="str">
        <f>'(F4)Shpenz. sipas funks. neto'!F5</f>
        <v xml:space="preserve">SHUMA NETO E KËRKUAR </v>
      </c>
      <c r="I4" s="506" t="str">
        <f>'(F4)Shpenz. sipas funks. neto'!G5</f>
        <v>PARASHIKIMI I SHPENZIMEVE</v>
      </c>
      <c r="J4" s="507" t="str">
        <f>'(F4)Shpenz. sipas funks. neto'!H5</f>
        <v xml:space="preserve">PARASHIKIMI I TË ARDHURAVE NGA TARIFAT </v>
      </c>
      <c r="K4" s="507" t="str">
        <f>'(F4)Shpenz. sipas funks. neto'!I5</f>
        <v xml:space="preserve">PARASHIKIMI I TË ARDHURAVE ME DESTINACION  </v>
      </c>
      <c r="L4" s="509" t="str">
        <f>'(F4)Shpenz. sipas funks. neto'!J5</f>
        <v xml:space="preserve">SHUMA NETO E KËRKUAR </v>
      </c>
      <c r="M4" s="501" t="str">
        <f>'(F4)Shpenz. sipas funks. neto'!K5</f>
        <v>PARASHIKIMI I SHPENZIMEVE</v>
      </c>
      <c r="N4" s="489" t="str">
        <f>'(F4)Shpenz. sipas funks. neto'!L5</f>
        <v xml:space="preserve">PARASHIKIMI I TË ARDHURAVE NGA TARIFAT </v>
      </c>
      <c r="O4" s="489" t="str">
        <f>'(F4)Shpenz. sipas funks. neto'!M5</f>
        <v xml:space="preserve">PARASHIKIMI I TË ARDHURAVE ME DESTINACION  </v>
      </c>
      <c r="P4" s="502" t="str">
        <f>'(F4)Shpenz. sipas funks. neto'!N5</f>
        <v xml:space="preserve">SHUMA NETO E KËRKUAR </v>
      </c>
      <c r="Q4" s="501" t="str">
        <f>'(F4)Shpenz. sipas funks. neto'!O5</f>
        <v>PARASHIKIMI I SHPENZIMEVE</v>
      </c>
      <c r="R4" s="489" t="str">
        <f>'(F4)Shpenz. sipas funks. neto'!P5</f>
        <v xml:space="preserve">PARASHIKIMI I TË ARDHURAVE NGA TARIFAT </v>
      </c>
      <c r="S4" s="489" t="str">
        <f>'(F4)Shpenz. sipas funks. neto'!Q5</f>
        <v xml:space="preserve">PARASHIKIMI I TË ARDHURAVE ME DESTINACION  </v>
      </c>
      <c r="T4" s="502" t="str">
        <f>'(F4)Shpenz. sipas funks. neto'!R5</f>
        <v xml:space="preserve">SHUMA NETO E KËRKUAR </v>
      </c>
      <c r="U4" s="501" t="str">
        <f>'(F4)Shpenz. sipas funks. neto'!S5</f>
        <v>PARASHIKIMI I SHPENZIMEVE</v>
      </c>
      <c r="V4" s="489" t="str">
        <f>'(F4)Shpenz. sipas funks. neto'!T5</f>
        <v xml:space="preserve">PARASHIKIMI I TË ARDHURAVE NGA TARIFAT </v>
      </c>
      <c r="W4" s="489" t="str">
        <f>'(F4)Shpenz. sipas funks. neto'!U5</f>
        <v xml:space="preserve">PARASHIKIMI I TË ARDHURAVE ME DESTINACION  </v>
      </c>
      <c r="X4" s="502" t="str">
        <f>'(F4)Shpenz. sipas funks. neto'!V5</f>
        <v xml:space="preserve">SHUMA NETO E KËRKUAR </v>
      </c>
    </row>
    <row r="5" spans="1:25" ht="15" customHeight="1" x14ac:dyDescent="0.2">
      <c r="B5" s="55" t="str">
        <f>'(F8) Shpenz. programit neto'!A6</f>
        <v>Programi 1</v>
      </c>
      <c r="C5" s="56" t="s">
        <v>101</v>
      </c>
      <c r="D5" s="58" t="str">
        <f>'(F8) Shpenz. programit neto'!B6</f>
        <v>Kultura dhe Turizmi</v>
      </c>
      <c r="E5" s="530" t="e">
        <f>SUM(#REF!)</f>
        <v>#REF!</v>
      </c>
      <c r="F5" s="530" t="e">
        <f>SUM(#REF!)</f>
        <v>#REF!</v>
      </c>
      <c r="G5" s="530" t="e">
        <f>SUM(#REF!)</f>
        <v>#REF!</v>
      </c>
      <c r="H5" s="530">
        <f>'(F8) Shpenz. programit neto'!G6</f>
        <v>412</v>
      </c>
      <c r="I5" s="530" t="e">
        <f>SUM(#REF!)</f>
        <v>#REF!</v>
      </c>
      <c r="J5" s="530" t="e">
        <f>SUM(#REF!)</f>
        <v>#REF!</v>
      </c>
      <c r="K5" s="530" t="e">
        <f>SUM(#REF!)</f>
        <v>#REF!</v>
      </c>
      <c r="L5" s="530">
        <f>'(F8) Shpenz. programit neto'!K6</f>
        <v>850</v>
      </c>
      <c r="M5" s="530" t="e">
        <f>SUM(#REF!)</f>
        <v>#REF!</v>
      </c>
      <c r="N5" s="530" t="e">
        <f>SUM(#REF!)</f>
        <v>#REF!</v>
      </c>
      <c r="O5" s="530" t="e">
        <f>SUM(#REF!)</f>
        <v>#REF!</v>
      </c>
      <c r="P5" s="530">
        <f>'(F8) Shpenz. programit neto'!O6</f>
        <v>0</v>
      </c>
      <c r="Q5" s="530" t="e">
        <f>SUM(#REF!)</f>
        <v>#REF!</v>
      </c>
      <c r="R5" s="530" t="e">
        <f>SUM(#REF!)</f>
        <v>#REF!</v>
      </c>
      <c r="S5" s="530" t="e">
        <f>SUM(#REF!)</f>
        <v>#REF!</v>
      </c>
      <c r="T5" s="530">
        <f>'(F8) Shpenz. programit neto'!S6</f>
        <v>0</v>
      </c>
      <c r="U5" s="530" t="e">
        <f>SUM(#REF!)</f>
        <v>#REF!</v>
      </c>
      <c r="V5" s="530" t="e">
        <f>SUM(#REF!)</f>
        <v>#REF!</v>
      </c>
      <c r="W5" s="530" t="e">
        <f>SUM(#REF!)</f>
        <v>#REF!</v>
      </c>
      <c r="X5" s="530">
        <f>'(F8) Shpenz. programit neto'!W6</f>
        <v>0</v>
      </c>
    </row>
    <row r="6" spans="1:25" ht="15" customHeight="1" x14ac:dyDescent="0.2">
      <c r="B6" s="55" t="str">
        <f>'(F8) Shpenz. programit neto'!A7</f>
        <v>Programi 2</v>
      </c>
      <c r="C6" s="56" t="s">
        <v>102</v>
      </c>
      <c r="D6" s="58" t="str">
        <f>'(F8) Shpenz. programit neto'!B7</f>
        <v>Sherbimet Publike</v>
      </c>
      <c r="E6" s="530" t="e">
        <f>SUM(#REF!)</f>
        <v>#REF!</v>
      </c>
      <c r="F6" s="530" t="e">
        <f>SUM(#REF!)</f>
        <v>#REF!</v>
      </c>
      <c r="G6" s="530" t="e">
        <f>SUM(#REF!)</f>
        <v>#REF!</v>
      </c>
      <c r="H6" s="530">
        <f>'(F8) Shpenz. programit neto'!G7</f>
        <v>1609</v>
      </c>
      <c r="I6" s="530" t="e">
        <f>SUM(#REF!)</f>
        <v>#REF!</v>
      </c>
      <c r="J6" s="530" t="e">
        <f>SUM(#REF!)</f>
        <v>#REF!</v>
      </c>
      <c r="K6" s="530" t="e">
        <f>SUM(#REF!)</f>
        <v>#REF!</v>
      </c>
      <c r="L6" s="530">
        <f>'(F8) Shpenz. programit neto'!K7</f>
        <v>3082</v>
      </c>
      <c r="M6" s="530" t="e">
        <f>SUM(#REF!)</f>
        <v>#REF!</v>
      </c>
      <c r="N6" s="530" t="e">
        <f>SUM(#REF!)</f>
        <v>#REF!</v>
      </c>
      <c r="O6" s="530" t="e">
        <f>SUM(#REF!)</f>
        <v>#REF!</v>
      </c>
      <c r="P6" s="530">
        <f>'(F8) Shpenz. programit neto'!O7</f>
        <v>1410.4827999999998</v>
      </c>
      <c r="Q6" s="530" t="e">
        <f>SUM(#REF!)</f>
        <v>#REF!</v>
      </c>
      <c r="R6" s="530" t="e">
        <f>SUM(#REF!)</f>
        <v>#REF!</v>
      </c>
      <c r="S6" s="530" t="e">
        <f>SUM(#REF!)</f>
        <v>#REF!</v>
      </c>
      <c r="T6" s="530">
        <f>'(F8) Shpenz. programit neto'!S7</f>
        <v>1480.1517661599996</v>
      </c>
      <c r="U6" s="530" t="e">
        <f>SUM(#REF!)</f>
        <v>#REF!</v>
      </c>
      <c r="V6" s="530" t="e">
        <f>SUM(#REF!)</f>
        <v>#REF!</v>
      </c>
      <c r="W6" s="530" t="e">
        <f>SUM(#REF!)</f>
        <v>#REF!</v>
      </c>
      <c r="X6" s="530">
        <f>'(F8) Shpenz. programit neto'!W7</f>
        <v>1651.8139183740154</v>
      </c>
    </row>
    <row r="7" spans="1:25" x14ac:dyDescent="0.2">
      <c r="B7" s="55" t="str">
        <f>'(F8) Shpenz. programit neto'!A8</f>
        <v>Programi 3</v>
      </c>
      <c r="C7" s="56" t="s">
        <v>103</v>
      </c>
      <c r="D7" s="58" t="str">
        <f>'(F8) Shpenz. programit neto'!B8</f>
        <v>Infrastruktura rrugore</v>
      </c>
      <c r="E7" s="530" t="e">
        <f>SUM(#REF!)</f>
        <v>#REF!</v>
      </c>
      <c r="F7" s="530" t="e">
        <f>SUM(#REF!)</f>
        <v>#REF!</v>
      </c>
      <c r="G7" s="530" t="e">
        <f>SUM(#REF!)</f>
        <v>#REF!</v>
      </c>
      <c r="H7" s="530">
        <f>'(F8) Shpenz. programit neto'!G8</f>
        <v>1119</v>
      </c>
      <c r="I7" s="530" t="e">
        <f>SUM(#REF!)</f>
        <v>#REF!</v>
      </c>
      <c r="J7" s="530" t="e">
        <f>SUM(#REF!)</f>
        <v>#REF!</v>
      </c>
      <c r="K7" s="530" t="e">
        <f>SUM(#REF!)</f>
        <v>#REF!</v>
      </c>
      <c r="L7" s="530">
        <f>'(F8) Shpenz. programit neto'!K8</f>
        <v>7937</v>
      </c>
      <c r="M7" s="530" t="e">
        <f>SUM(#REF!)</f>
        <v>#REF!</v>
      </c>
      <c r="N7" s="530" t="e">
        <f>SUM(#REF!)</f>
        <v>#REF!</v>
      </c>
      <c r="O7" s="530" t="e">
        <f>SUM(#REF!)</f>
        <v>#REF!</v>
      </c>
      <c r="P7" s="530">
        <f>'(F8) Shpenz. programit neto'!O8</f>
        <v>3466.0940000000001</v>
      </c>
      <c r="Q7" s="530" t="e">
        <f>SUM(#REF!)</f>
        <v>#REF!</v>
      </c>
      <c r="R7" s="530" t="e">
        <f>SUM(#REF!)</f>
        <v>#REF!</v>
      </c>
      <c r="S7" s="530" t="e">
        <f>SUM(#REF!)</f>
        <v>#REF!</v>
      </c>
      <c r="T7" s="530">
        <f>'(F8) Shpenz. programit neto'!S8</f>
        <v>1587.4710519999999</v>
      </c>
      <c r="U7" s="530" t="e">
        <f>SUM(#REF!)</f>
        <v>#REF!</v>
      </c>
      <c r="V7" s="530" t="e">
        <f>SUM(#REF!)</f>
        <v>#REF!</v>
      </c>
      <c r="W7" s="530" t="e">
        <f>SUM(#REF!)</f>
        <v>#REF!</v>
      </c>
      <c r="X7" s="530">
        <f>'(F8) Shpenz. programit neto'!W8</f>
        <v>1647.794951976</v>
      </c>
    </row>
    <row r="8" spans="1:25" ht="15" customHeight="1" x14ac:dyDescent="0.2">
      <c r="B8" s="55" t="str">
        <f>'(F8) Shpenz. programit neto'!A9</f>
        <v>Programi 4</v>
      </c>
      <c r="C8" s="56" t="s">
        <v>523</v>
      </c>
      <c r="D8" s="58" t="str">
        <f>'(F8) Shpenz. programit neto'!B9</f>
        <v>Kujdesi social dhe solidariteti</v>
      </c>
      <c r="E8" s="530" t="e">
        <f>SUM(#REF!)</f>
        <v>#REF!</v>
      </c>
      <c r="F8" s="530" t="e">
        <f>SUM(#REF!)</f>
        <v>#REF!</v>
      </c>
      <c r="G8" s="530" t="e">
        <f>SUM(#REF!)</f>
        <v>#REF!</v>
      </c>
      <c r="H8" s="530">
        <f>'(F8) Shpenz. programit neto'!G9</f>
        <v>1018</v>
      </c>
      <c r="I8" s="530" t="e">
        <f>SUM(#REF!)</f>
        <v>#REF!</v>
      </c>
      <c r="J8" s="530" t="e">
        <f>SUM(#REF!)</f>
        <v>#REF!</v>
      </c>
      <c r="K8" s="530" t="e">
        <f>SUM(#REF!)</f>
        <v>#REF!</v>
      </c>
      <c r="L8" s="530">
        <f>'(F8) Shpenz. programit neto'!K9</f>
        <v>1679</v>
      </c>
      <c r="M8" s="530" t="e">
        <f>SUM(#REF!)</f>
        <v>#REF!</v>
      </c>
      <c r="N8" s="530" t="e">
        <f>SUM(#REF!)</f>
        <v>#REF!</v>
      </c>
      <c r="O8" s="530" t="e">
        <f>SUM(#REF!)</f>
        <v>#REF!</v>
      </c>
      <c r="P8" s="530">
        <f>'(F8) Shpenz. programit neto'!O9</f>
        <v>1752.3360000000002</v>
      </c>
      <c r="Q8" s="530" t="e">
        <f>SUM(#REF!)</f>
        <v>#REF!</v>
      </c>
      <c r="R8" s="530" t="e">
        <f>SUM(#REF!)</f>
        <v>#REF!</v>
      </c>
      <c r="S8" s="530" t="e">
        <f>SUM(#REF!)</f>
        <v>#REF!</v>
      </c>
      <c r="T8" s="530">
        <f>'(F8) Shpenz. programit neto'!S9</f>
        <v>1821.7751040000003</v>
      </c>
      <c r="U8" s="530" t="e">
        <f>SUM(#REF!)</f>
        <v>#REF!</v>
      </c>
      <c r="V8" s="530" t="e">
        <f>SUM(#REF!)</f>
        <v>#REF!</v>
      </c>
      <c r="W8" s="530" t="e">
        <f>SUM(#REF!)</f>
        <v>#REF!</v>
      </c>
      <c r="X8" s="530">
        <f>'(F8) Shpenz. programit neto'!W9</f>
        <v>1894.64610816</v>
      </c>
    </row>
    <row r="9" spans="1:25" ht="15" customHeight="1" x14ac:dyDescent="0.2">
      <c r="B9" s="55" t="str">
        <f>'(F8) Shpenz. programit neto'!A10</f>
        <v>Programi 5</v>
      </c>
      <c r="C9" s="56" t="s">
        <v>104</v>
      </c>
      <c r="D9" s="58" t="str">
        <f>'(F8) Shpenz. programit neto'!B10</f>
        <v>Mjedisi, Mrojtja e Pyjeve dhe Kullotave</v>
      </c>
      <c r="E9" s="530" t="e">
        <f>SUM(#REF!)</f>
        <v>#REF!</v>
      </c>
      <c r="F9" s="530" t="e">
        <f>SUM(#REF!)</f>
        <v>#REF!</v>
      </c>
      <c r="G9" s="530" t="e">
        <f>SUM(#REF!)</f>
        <v>#REF!</v>
      </c>
      <c r="H9" s="530">
        <f>'(F8) Shpenz. programit neto'!G10</f>
        <v>1192</v>
      </c>
      <c r="I9" s="530" t="e">
        <f>SUM(#REF!)</f>
        <v>#REF!</v>
      </c>
      <c r="J9" s="530" t="e">
        <f>SUM(#REF!)</f>
        <v>#REF!</v>
      </c>
      <c r="K9" s="530" t="e">
        <f>SUM(#REF!)</f>
        <v>#REF!</v>
      </c>
      <c r="L9" s="530">
        <f>'(F8) Shpenz. programit neto'!K10</f>
        <v>1286</v>
      </c>
      <c r="M9" s="530" t="e">
        <f>SUM(#REF!)</f>
        <v>#REF!</v>
      </c>
      <c r="N9" s="530" t="e">
        <f>SUM(#REF!)</f>
        <v>#REF!</v>
      </c>
      <c r="O9" s="530" t="e">
        <f>SUM(#REF!)</f>
        <v>#REF!</v>
      </c>
      <c r="P9" s="530">
        <f>'(F8) Shpenz. programit neto'!O10</f>
        <v>1394.0835999999999</v>
      </c>
      <c r="Q9" s="530" t="e">
        <f>SUM(#REF!)</f>
        <v>#REF!</v>
      </c>
      <c r="R9" s="530" t="e">
        <f>SUM(#REF!)</f>
        <v>#REF!</v>
      </c>
      <c r="S9" s="530" t="e">
        <f>SUM(#REF!)</f>
        <v>#REF!</v>
      </c>
      <c r="T9" s="530">
        <f>'(F8) Shpenz. programit neto'!S10</f>
        <v>1450.3406839999998</v>
      </c>
      <c r="U9" s="530" t="e">
        <f>SUM(#REF!)</f>
        <v>#REF!</v>
      </c>
      <c r="V9" s="530" t="e">
        <f>SUM(#REF!)</f>
        <v>#REF!</v>
      </c>
      <c r="W9" s="530" t="e">
        <f>SUM(#REF!)</f>
        <v>#REF!</v>
      </c>
      <c r="X9" s="530">
        <f>'(F8) Shpenz. programit neto'!W10</f>
        <v>1508.8682946999998</v>
      </c>
    </row>
    <row r="10" spans="1:25" x14ac:dyDescent="0.2">
      <c r="B10" s="55" t="str">
        <f>'(F8) Shpenz. programit neto'!A11</f>
        <v>Programi 6</v>
      </c>
      <c r="C10" s="56" t="s">
        <v>105</v>
      </c>
      <c r="D10" s="58" t="str">
        <f>'(F8) Shpenz. programit neto'!B11</f>
        <v>Arsimi Parauniversitar dhe Edukimit</v>
      </c>
      <c r="E10" s="530" t="e">
        <f>SUM(#REF!)</f>
        <v>#REF!</v>
      </c>
      <c r="F10" s="530" t="e">
        <f>SUM(#REF!)</f>
        <v>#REF!</v>
      </c>
      <c r="G10" s="530" t="e">
        <f>SUM(#REF!)</f>
        <v>#REF!</v>
      </c>
      <c r="H10" s="530">
        <f>'(F8) Shpenz. programit neto'!G11</f>
        <v>0</v>
      </c>
      <c r="I10" s="530" t="e">
        <f>SUM(#REF!)</f>
        <v>#REF!</v>
      </c>
      <c r="J10" s="530" t="e">
        <f>SUM(#REF!)</f>
        <v>#REF!</v>
      </c>
      <c r="K10" s="530" t="e">
        <f>SUM(#REF!)</f>
        <v>#REF!</v>
      </c>
      <c r="L10" s="530">
        <f>'(F8) Shpenz. programit neto'!K11</f>
        <v>0</v>
      </c>
      <c r="M10" s="530" t="e">
        <f>SUM(#REF!)</f>
        <v>#REF!</v>
      </c>
      <c r="N10" s="530" t="e">
        <f>SUM(#REF!)</f>
        <v>#REF!</v>
      </c>
      <c r="O10" s="530" t="e">
        <f>SUM(#REF!)</f>
        <v>#REF!</v>
      </c>
      <c r="P10" s="530">
        <f>'(F8) Shpenz. programit neto'!O11</f>
        <v>0</v>
      </c>
      <c r="Q10" s="530" t="e">
        <f>SUM(#REF!)</f>
        <v>#REF!</v>
      </c>
      <c r="R10" s="530" t="e">
        <f>SUM(#REF!)</f>
        <v>#REF!</v>
      </c>
      <c r="S10" s="530" t="e">
        <f>SUM(#REF!)</f>
        <v>#REF!</v>
      </c>
      <c r="T10" s="530">
        <f>'(F8) Shpenz. programit neto'!S11</f>
        <v>0</v>
      </c>
      <c r="U10" s="530" t="e">
        <f>SUM(#REF!)</f>
        <v>#REF!</v>
      </c>
      <c r="V10" s="530" t="e">
        <f>SUM(#REF!)</f>
        <v>#REF!</v>
      </c>
      <c r="W10" s="530" t="e">
        <f>SUM(#REF!)</f>
        <v>#REF!</v>
      </c>
      <c r="X10" s="530">
        <f>'(F8) Shpenz. programit neto'!W11</f>
        <v>0</v>
      </c>
    </row>
    <row r="11" spans="1:25" ht="15" customHeight="1" x14ac:dyDescent="0.2">
      <c r="B11" s="55" t="str">
        <f>'(F8) Shpenz. programit neto'!A12</f>
        <v>Programi 7</v>
      </c>
      <c r="C11" s="56" t="s">
        <v>106</v>
      </c>
      <c r="D11" s="58" t="str">
        <f>'(F8) Shpenz. programit neto'!B12</f>
        <v>Programi Mbrojtja e Mjedisit</v>
      </c>
      <c r="E11" s="530" t="e">
        <f>SUM(#REF!)</f>
        <v>#REF!</v>
      </c>
      <c r="F11" s="530" t="e">
        <f>SUM(#REF!)</f>
        <v>#REF!</v>
      </c>
      <c r="G11" s="530" t="e">
        <f>SUM(#REF!)</f>
        <v>#REF!</v>
      </c>
      <c r="H11" s="530">
        <f>'(F8) Shpenz. programit neto'!G12</f>
        <v>0</v>
      </c>
      <c r="I11" s="530" t="e">
        <f>SUM(#REF!)</f>
        <v>#REF!</v>
      </c>
      <c r="J11" s="530" t="e">
        <f>SUM(#REF!)</f>
        <v>#REF!</v>
      </c>
      <c r="K11" s="530" t="e">
        <f>SUM(#REF!)</f>
        <v>#REF!</v>
      </c>
      <c r="L11" s="530">
        <f>'(F8) Shpenz. programit neto'!K12</f>
        <v>0</v>
      </c>
      <c r="M11" s="530" t="e">
        <f>SUM(#REF!)</f>
        <v>#REF!</v>
      </c>
      <c r="N11" s="530" t="e">
        <f>SUM(#REF!)</f>
        <v>#REF!</v>
      </c>
      <c r="O11" s="530" t="e">
        <f>SUM(#REF!)</f>
        <v>#REF!</v>
      </c>
      <c r="P11" s="530">
        <f>'(F8) Shpenz. programit neto'!O12</f>
        <v>0</v>
      </c>
      <c r="Q11" s="530" t="e">
        <f>SUM(#REF!)</f>
        <v>#REF!</v>
      </c>
      <c r="R11" s="530" t="e">
        <f>SUM(#REF!)</f>
        <v>#REF!</v>
      </c>
      <c r="S11" s="530" t="e">
        <f>SUM(#REF!)</f>
        <v>#REF!</v>
      </c>
      <c r="T11" s="530">
        <f>'(F8) Shpenz. programit neto'!S12</f>
        <v>0</v>
      </c>
      <c r="U11" s="530" t="e">
        <f>SUM(#REF!)</f>
        <v>#REF!</v>
      </c>
      <c r="V11" s="530" t="e">
        <f>SUM(#REF!)</f>
        <v>#REF!</v>
      </c>
      <c r="W11" s="530" t="e">
        <f>SUM(#REF!)</f>
        <v>#REF!</v>
      </c>
      <c r="X11" s="530">
        <f>'(F8) Shpenz. programit neto'!W12</f>
        <v>0</v>
      </c>
    </row>
    <row r="12" spans="1:25" ht="15" customHeight="1" x14ac:dyDescent="0.2">
      <c r="B12" s="55" t="str">
        <f>'(F8) Shpenz. programit neto'!A13</f>
        <v>Programi 8</v>
      </c>
      <c r="C12" s="56" t="s">
        <v>107</v>
      </c>
      <c r="D12" s="58" t="str">
        <f>'(F8) Shpenz. programit neto'!B13</f>
        <v>Planifikim Manaxhim Administrim</v>
      </c>
      <c r="E12" s="530" t="e">
        <f>SUM(#REF!)</f>
        <v>#REF!</v>
      </c>
      <c r="F12" s="530" t="e">
        <f>SUM(#REF!)</f>
        <v>#REF!</v>
      </c>
      <c r="G12" s="530" t="e">
        <f>SUM(#REF!)</f>
        <v>#REF!</v>
      </c>
      <c r="H12" s="530">
        <f>'(F8) Shpenz. programit neto'!G13</f>
        <v>10363</v>
      </c>
      <c r="I12" s="530" t="e">
        <f>SUM(#REF!)</f>
        <v>#REF!</v>
      </c>
      <c r="J12" s="530" t="e">
        <f>SUM(#REF!)</f>
        <v>#REF!</v>
      </c>
      <c r="K12" s="530" t="e">
        <f>SUM(#REF!)</f>
        <v>#REF!</v>
      </c>
      <c r="L12" s="530">
        <f>'(F8) Shpenz. programit neto'!K13</f>
        <v>3965</v>
      </c>
      <c r="M12" s="530" t="e">
        <f>SUM(#REF!)</f>
        <v>#REF!</v>
      </c>
      <c r="N12" s="530" t="e">
        <f>SUM(#REF!)</f>
        <v>#REF!</v>
      </c>
      <c r="O12" s="530" t="e">
        <f>SUM(#REF!)</f>
        <v>#REF!</v>
      </c>
      <c r="P12" s="530">
        <f>'(F8) Shpenz. programit neto'!O13</f>
        <v>11306.374000000002</v>
      </c>
      <c r="Q12" s="530" t="e">
        <f>SUM(#REF!)</f>
        <v>#REF!</v>
      </c>
      <c r="R12" s="530" t="e">
        <f>SUM(#REF!)</f>
        <v>#REF!</v>
      </c>
      <c r="S12" s="530" t="e">
        <f>SUM(#REF!)</f>
        <v>#REF!</v>
      </c>
      <c r="T12" s="530">
        <f>'(F8) Shpenz. programit neto'!S13</f>
        <v>12872.291732800002</v>
      </c>
      <c r="U12" s="530" t="e">
        <f>SUM(#REF!)</f>
        <v>#REF!</v>
      </c>
      <c r="V12" s="530" t="e">
        <f>SUM(#REF!)</f>
        <v>#REF!</v>
      </c>
      <c r="W12" s="530" t="e">
        <f>SUM(#REF!)</f>
        <v>#REF!</v>
      </c>
      <c r="X12" s="530">
        <f>'(F8) Shpenz. programit neto'!W13</f>
        <v>13525.879203414881</v>
      </c>
    </row>
    <row r="13" spans="1:25" x14ac:dyDescent="0.2">
      <c r="B13" s="55" t="str">
        <f>'(F8) Shpenz. programit neto'!A14</f>
        <v>Programi 9</v>
      </c>
      <c r="C13" s="56" t="s">
        <v>108</v>
      </c>
      <c r="D13" s="58">
        <f>'(F8) Shpenz. programit neto'!B14</f>
        <v>0</v>
      </c>
      <c r="E13" s="530" t="e">
        <f>SUM(#REF!)</f>
        <v>#REF!</v>
      </c>
      <c r="F13" s="530" t="e">
        <f>SUM(#REF!)</f>
        <v>#REF!</v>
      </c>
      <c r="G13" s="530" t="e">
        <f>SUM(#REF!)</f>
        <v>#REF!</v>
      </c>
      <c r="H13" s="530">
        <f>'(F8) Shpenz. programit neto'!G14</f>
        <v>0</v>
      </c>
      <c r="I13" s="530" t="e">
        <f>SUM(#REF!)</f>
        <v>#REF!</v>
      </c>
      <c r="J13" s="530" t="e">
        <f>SUM(#REF!)</f>
        <v>#REF!</v>
      </c>
      <c r="K13" s="530" t="e">
        <f>SUM(#REF!)</f>
        <v>#REF!</v>
      </c>
      <c r="L13" s="530">
        <f>'(F8) Shpenz. programit neto'!K14</f>
        <v>0</v>
      </c>
      <c r="M13" s="530" t="e">
        <f>SUM(#REF!)</f>
        <v>#REF!</v>
      </c>
      <c r="N13" s="530" t="e">
        <f>SUM(#REF!)</f>
        <v>#REF!</v>
      </c>
      <c r="O13" s="530" t="e">
        <f>SUM(#REF!)</f>
        <v>#REF!</v>
      </c>
      <c r="P13" s="530">
        <f>'(F8) Shpenz. programit neto'!O14</f>
        <v>0</v>
      </c>
      <c r="Q13" s="530" t="e">
        <f>SUM(#REF!)</f>
        <v>#REF!</v>
      </c>
      <c r="R13" s="530" t="e">
        <f>SUM(#REF!)</f>
        <v>#REF!</v>
      </c>
      <c r="S13" s="530" t="e">
        <f>SUM(#REF!)</f>
        <v>#REF!</v>
      </c>
      <c r="T13" s="530">
        <f>'(F8) Shpenz. programit neto'!S14</f>
        <v>0</v>
      </c>
      <c r="U13" s="530" t="e">
        <f>SUM(#REF!)</f>
        <v>#REF!</v>
      </c>
      <c r="V13" s="530" t="e">
        <f>SUM(#REF!)</f>
        <v>#REF!</v>
      </c>
      <c r="W13" s="530" t="e">
        <f>SUM(#REF!)</f>
        <v>#REF!</v>
      </c>
      <c r="X13" s="530">
        <f>'(F8) Shpenz. programit neto'!W14</f>
        <v>0</v>
      </c>
    </row>
    <row r="14" spans="1:25" ht="15" customHeight="1" x14ac:dyDescent="0.2">
      <c r="B14" s="55" t="str">
        <f>'(F8) Shpenz. programit neto'!A15</f>
        <v>Programi 10</v>
      </c>
      <c r="C14" s="56" t="s">
        <v>109</v>
      </c>
      <c r="D14" s="58">
        <f>'(F8) Shpenz. programit neto'!B15</f>
        <v>0</v>
      </c>
      <c r="E14" s="530" t="e">
        <f>SUM(#REF!)</f>
        <v>#REF!</v>
      </c>
      <c r="F14" s="530" t="e">
        <f>SUM(#REF!)</f>
        <v>#REF!</v>
      </c>
      <c r="G14" s="530" t="e">
        <f>SUM(#REF!)</f>
        <v>#REF!</v>
      </c>
      <c r="H14" s="530">
        <f>'(F8) Shpenz. programit neto'!G15</f>
        <v>0</v>
      </c>
      <c r="I14" s="530" t="e">
        <f>SUM(#REF!)</f>
        <v>#REF!</v>
      </c>
      <c r="J14" s="530" t="e">
        <f>SUM(#REF!)</f>
        <v>#REF!</v>
      </c>
      <c r="K14" s="530" t="e">
        <f>SUM(#REF!)</f>
        <v>#REF!</v>
      </c>
      <c r="L14" s="530">
        <f>'(F8) Shpenz. programit neto'!K15</f>
        <v>0</v>
      </c>
      <c r="M14" s="530" t="e">
        <f>SUM(#REF!)</f>
        <v>#REF!</v>
      </c>
      <c r="N14" s="530" t="e">
        <f>SUM(#REF!)</f>
        <v>#REF!</v>
      </c>
      <c r="O14" s="530" t="e">
        <f>SUM(#REF!)</f>
        <v>#REF!</v>
      </c>
      <c r="P14" s="530">
        <f>'(F8) Shpenz. programit neto'!O15</f>
        <v>0</v>
      </c>
      <c r="Q14" s="530" t="e">
        <f>SUM(#REF!)</f>
        <v>#REF!</v>
      </c>
      <c r="R14" s="530" t="e">
        <f>SUM(#REF!)</f>
        <v>#REF!</v>
      </c>
      <c r="S14" s="530" t="e">
        <f>SUM(#REF!)</f>
        <v>#REF!</v>
      </c>
      <c r="T14" s="530">
        <f>'(F8) Shpenz. programit neto'!S15</f>
        <v>0</v>
      </c>
      <c r="U14" s="530" t="e">
        <f>SUM(#REF!)</f>
        <v>#REF!</v>
      </c>
      <c r="V14" s="530" t="e">
        <f>SUM(#REF!)</f>
        <v>#REF!</v>
      </c>
      <c r="W14" s="530" t="e">
        <f>SUM(#REF!)</f>
        <v>#REF!</v>
      </c>
      <c r="X14" s="530">
        <f>'(F8) Shpenz. programit neto'!W15</f>
        <v>0</v>
      </c>
    </row>
    <row r="15" spans="1:25" ht="15" customHeight="1" x14ac:dyDescent="0.2">
      <c r="B15" s="55" t="str">
        <f>'(F8) Shpenz. programit neto'!A16</f>
        <v>Programi 11</v>
      </c>
      <c r="C15" s="56" t="s">
        <v>110</v>
      </c>
      <c r="D15" s="58">
        <f>'(F8) Shpenz. programit neto'!B16</f>
        <v>0</v>
      </c>
      <c r="E15" s="530" t="e">
        <f>SUM(#REF!)</f>
        <v>#REF!</v>
      </c>
      <c r="F15" s="530" t="e">
        <f>SUM(#REF!)</f>
        <v>#REF!</v>
      </c>
      <c r="G15" s="530" t="e">
        <f>SUM(#REF!)</f>
        <v>#REF!</v>
      </c>
      <c r="H15" s="530">
        <f>'(F8) Shpenz. programit neto'!G16</f>
        <v>0</v>
      </c>
      <c r="I15" s="530" t="e">
        <f>SUM(#REF!)</f>
        <v>#REF!</v>
      </c>
      <c r="J15" s="530" t="e">
        <f>SUM(#REF!)</f>
        <v>#REF!</v>
      </c>
      <c r="K15" s="530" t="e">
        <f>SUM(#REF!)</f>
        <v>#REF!</v>
      </c>
      <c r="L15" s="530">
        <f>'(F8) Shpenz. programit neto'!K16</f>
        <v>0</v>
      </c>
      <c r="M15" s="530" t="e">
        <f>SUM(#REF!)</f>
        <v>#REF!</v>
      </c>
      <c r="N15" s="530" t="e">
        <f>SUM(#REF!)</f>
        <v>#REF!</v>
      </c>
      <c r="O15" s="530" t="e">
        <f>SUM(#REF!)</f>
        <v>#REF!</v>
      </c>
      <c r="P15" s="530">
        <f>'(F8) Shpenz. programit neto'!O16</f>
        <v>0</v>
      </c>
      <c r="Q15" s="530" t="e">
        <f>SUM(#REF!)</f>
        <v>#REF!</v>
      </c>
      <c r="R15" s="530" t="e">
        <f>SUM(#REF!)</f>
        <v>#REF!</v>
      </c>
      <c r="S15" s="530" t="e">
        <f>SUM(#REF!)</f>
        <v>#REF!</v>
      </c>
      <c r="T15" s="530">
        <f>'(F8) Shpenz. programit neto'!S16</f>
        <v>0</v>
      </c>
      <c r="U15" s="530" t="e">
        <f>SUM(#REF!)</f>
        <v>#REF!</v>
      </c>
      <c r="V15" s="530" t="e">
        <f>SUM(#REF!)</f>
        <v>#REF!</v>
      </c>
      <c r="W15" s="530" t="e">
        <f>SUM(#REF!)</f>
        <v>#REF!</v>
      </c>
      <c r="X15" s="530">
        <f>'(F8) Shpenz. programit neto'!W16</f>
        <v>0</v>
      </c>
    </row>
    <row r="16" spans="1:25" x14ac:dyDescent="0.2">
      <c r="B16" s="55" t="str">
        <f>'(F8) Shpenz. programit neto'!A17</f>
        <v>Programi 12</v>
      </c>
      <c r="C16" s="56" t="s">
        <v>111</v>
      </c>
      <c r="D16" s="58">
        <f>'(F8) Shpenz. programit neto'!B17</f>
        <v>0</v>
      </c>
      <c r="E16" s="530" t="e">
        <f>SUM(#REF!)</f>
        <v>#REF!</v>
      </c>
      <c r="F16" s="530" t="e">
        <f>SUM(#REF!)</f>
        <v>#REF!</v>
      </c>
      <c r="G16" s="530" t="e">
        <f>SUM(#REF!)</f>
        <v>#REF!</v>
      </c>
      <c r="H16" s="530">
        <f>'(F8) Shpenz. programit neto'!G17</f>
        <v>0</v>
      </c>
      <c r="I16" s="530" t="e">
        <f>SUM(#REF!)</f>
        <v>#REF!</v>
      </c>
      <c r="J16" s="530" t="e">
        <f>SUM(#REF!)</f>
        <v>#REF!</v>
      </c>
      <c r="K16" s="530" t="e">
        <f>SUM(#REF!)</f>
        <v>#REF!</v>
      </c>
      <c r="L16" s="530">
        <f>'(F8) Shpenz. programit neto'!K17</f>
        <v>0</v>
      </c>
      <c r="M16" s="530" t="e">
        <f>SUM(#REF!)</f>
        <v>#REF!</v>
      </c>
      <c r="N16" s="530" t="e">
        <f>SUM(#REF!)</f>
        <v>#REF!</v>
      </c>
      <c r="O16" s="530" t="e">
        <f>SUM(#REF!)</f>
        <v>#REF!</v>
      </c>
      <c r="P16" s="530">
        <f>'(F8) Shpenz. programit neto'!O17</f>
        <v>0</v>
      </c>
      <c r="Q16" s="530" t="e">
        <f>SUM(#REF!)</f>
        <v>#REF!</v>
      </c>
      <c r="R16" s="530" t="e">
        <f>SUM(#REF!)</f>
        <v>#REF!</v>
      </c>
      <c r="S16" s="530" t="e">
        <f>SUM(#REF!)</f>
        <v>#REF!</v>
      </c>
      <c r="T16" s="530">
        <f>'(F8) Shpenz. programit neto'!S17</f>
        <v>0</v>
      </c>
      <c r="U16" s="530" t="e">
        <f>SUM(#REF!)</f>
        <v>#REF!</v>
      </c>
      <c r="V16" s="530" t="e">
        <f>SUM(#REF!)</f>
        <v>#REF!</v>
      </c>
      <c r="W16" s="530" t="e">
        <f>SUM(#REF!)</f>
        <v>#REF!</v>
      </c>
      <c r="X16" s="530">
        <f>'(F8) Shpenz. programit neto'!W17</f>
        <v>0</v>
      </c>
    </row>
    <row r="17" spans="2:24" ht="15" customHeight="1" x14ac:dyDescent="0.2">
      <c r="B17" s="55" t="str">
        <f>'(F8) Shpenz. programit neto'!A18</f>
        <v>Programi 13</v>
      </c>
      <c r="C17" s="56" t="s">
        <v>112</v>
      </c>
      <c r="D17" s="58">
        <f>'(F8) Shpenz. programit neto'!B18</f>
        <v>0</v>
      </c>
      <c r="E17" s="530" t="e">
        <f>SUM(#REF!)</f>
        <v>#REF!</v>
      </c>
      <c r="F17" s="530" t="e">
        <f>SUM(#REF!)</f>
        <v>#REF!</v>
      </c>
      <c r="G17" s="530" t="e">
        <f>SUM(#REF!)</f>
        <v>#REF!</v>
      </c>
      <c r="H17" s="530">
        <f>'(F8) Shpenz. programit neto'!G18</f>
        <v>0</v>
      </c>
      <c r="I17" s="530" t="e">
        <f>SUM(#REF!)</f>
        <v>#REF!</v>
      </c>
      <c r="J17" s="530" t="e">
        <f>SUM(#REF!)</f>
        <v>#REF!</v>
      </c>
      <c r="K17" s="530" t="e">
        <f>SUM(#REF!)</f>
        <v>#REF!</v>
      </c>
      <c r="L17" s="530">
        <f>'(F8) Shpenz. programit neto'!K18</f>
        <v>0</v>
      </c>
      <c r="M17" s="530" t="e">
        <f>SUM(#REF!)</f>
        <v>#REF!</v>
      </c>
      <c r="N17" s="530" t="e">
        <f>SUM(#REF!)</f>
        <v>#REF!</v>
      </c>
      <c r="O17" s="530" t="e">
        <f>SUM(#REF!)</f>
        <v>#REF!</v>
      </c>
      <c r="P17" s="530">
        <f>'(F8) Shpenz. programit neto'!O18</f>
        <v>0</v>
      </c>
      <c r="Q17" s="530" t="e">
        <f>SUM(#REF!)</f>
        <v>#REF!</v>
      </c>
      <c r="R17" s="530" t="e">
        <f>SUM(#REF!)</f>
        <v>#REF!</v>
      </c>
      <c r="S17" s="530" t="e">
        <f>SUM(#REF!)</f>
        <v>#REF!</v>
      </c>
      <c r="T17" s="530">
        <f>'(F8) Shpenz. programit neto'!S18</f>
        <v>0</v>
      </c>
      <c r="U17" s="530" t="e">
        <f>SUM(#REF!)</f>
        <v>#REF!</v>
      </c>
      <c r="V17" s="530" t="e">
        <f>SUM(#REF!)</f>
        <v>#REF!</v>
      </c>
      <c r="W17" s="530" t="e">
        <f>SUM(#REF!)</f>
        <v>#REF!</v>
      </c>
      <c r="X17" s="530">
        <f>'(F8) Shpenz. programit neto'!W18</f>
        <v>0</v>
      </c>
    </row>
    <row r="18" spans="2:24" ht="15" customHeight="1" x14ac:dyDescent="0.2">
      <c r="B18" s="55" t="str">
        <f>'(F8) Shpenz. programit neto'!A19</f>
        <v>Programi 14</v>
      </c>
      <c r="C18" s="56" t="s">
        <v>113</v>
      </c>
      <c r="D18" s="58">
        <f>'(F8) Shpenz. programit neto'!B19</f>
        <v>0</v>
      </c>
      <c r="E18" s="530" t="e">
        <f>SUM(#REF!)</f>
        <v>#REF!</v>
      </c>
      <c r="F18" s="530" t="e">
        <f>SUM(#REF!)</f>
        <v>#REF!</v>
      </c>
      <c r="G18" s="530" t="e">
        <f>SUM(#REF!)</f>
        <v>#REF!</v>
      </c>
      <c r="H18" s="530">
        <f>'(F8) Shpenz. programit neto'!G19</f>
        <v>0</v>
      </c>
      <c r="I18" s="530" t="e">
        <f>SUM(#REF!)</f>
        <v>#REF!</v>
      </c>
      <c r="J18" s="530" t="e">
        <f>SUM(#REF!)</f>
        <v>#REF!</v>
      </c>
      <c r="K18" s="530" t="e">
        <f>SUM(#REF!)</f>
        <v>#REF!</v>
      </c>
      <c r="L18" s="530">
        <f>'(F8) Shpenz. programit neto'!K19</f>
        <v>0</v>
      </c>
      <c r="M18" s="530" t="e">
        <f>SUM(#REF!)</f>
        <v>#REF!</v>
      </c>
      <c r="N18" s="530" t="e">
        <f>SUM(#REF!)</f>
        <v>#REF!</v>
      </c>
      <c r="O18" s="530" t="e">
        <f>SUM(#REF!)</f>
        <v>#REF!</v>
      </c>
      <c r="P18" s="530">
        <f>'(F8) Shpenz. programit neto'!O19</f>
        <v>0</v>
      </c>
      <c r="Q18" s="530" t="e">
        <f>SUM(#REF!)</f>
        <v>#REF!</v>
      </c>
      <c r="R18" s="530" t="e">
        <f>SUM(#REF!)</f>
        <v>#REF!</v>
      </c>
      <c r="S18" s="530" t="e">
        <f>SUM(#REF!)</f>
        <v>#REF!</v>
      </c>
      <c r="T18" s="530">
        <f>'(F8) Shpenz. programit neto'!S19</f>
        <v>0</v>
      </c>
      <c r="U18" s="530" t="e">
        <f>SUM(#REF!)</f>
        <v>#REF!</v>
      </c>
      <c r="V18" s="530" t="e">
        <f>SUM(#REF!)</f>
        <v>#REF!</v>
      </c>
      <c r="W18" s="530" t="e">
        <f>SUM(#REF!)</f>
        <v>#REF!</v>
      </c>
      <c r="X18" s="530">
        <f>'(F8) Shpenz. programit neto'!W19</f>
        <v>0</v>
      </c>
    </row>
    <row r="19" spans="2:24" x14ac:dyDescent="0.2">
      <c r="B19" s="55" t="str">
        <f>'(F8) Shpenz. programit neto'!A20</f>
        <v>Programi 15</v>
      </c>
      <c r="C19" s="56" t="s">
        <v>114</v>
      </c>
      <c r="D19" s="58">
        <f>'(F8) Shpenz. programit neto'!B20</f>
        <v>0</v>
      </c>
      <c r="E19" s="530" t="e">
        <f>SUM(#REF!)</f>
        <v>#REF!</v>
      </c>
      <c r="F19" s="530" t="e">
        <f>SUM(#REF!)</f>
        <v>#REF!</v>
      </c>
      <c r="G19" s="530" t="e">
        <f>SUM(#REF!)</f>
        <v>#REF!</v>
      </c>
      <c r="H19" s="530">
        <f>'(F8) Shpenz. programit neto'!G20</f>
        <v>0</v>
      </c>
      <c r="I19" s="530" t="e">
        <f>SUM(#REF!)</f>
        <v>#REF!</v>
      </c>
      <c r="J19" s="530" t="e">
        <f>SUM(#REF!)</f>
        <v>#REF!</v>
      </c>
      <c r="K19" s="530" t="e">
        <f>SUM(#REF!)</f>
        <v>#REF!</v>
      </c>
      <c r="L19" s="530">
        <f>'(F8) Shpenz. programit neto'!K20</f>
        <v>0</v>
      </c>
      <c r="M19" s="530" t="e">
        <f>SUM(#REF!)</f>
        <v>#REF!</v>
      </c>
      <c r="N19" s="530" t="e">
        <f>SUM(#REF!)</f>
        <v>#REF!</v>
      </c>
      <c r="O19" s="530" t="e">
        <f>SUM(#REF!)</f>
        <v>#REF!</v>
      </c>
      <c r="P19" s="530">
        <f>'(F8) Shpenz. programit neto'!O20</f>
        <v>0</v>
      </c>
      <c r="Q19" s="530" t="e">
        <f>SUM(#REF!)</f>
        <v>#REF!</v>
      </c>
      <c r="R19" s="530" t="e">
        <f>SUM(#REF!)</f>
        <v>#REF!</v>
      </c>
      <c r="S19" s="530" t="e">
        <f>SUM(#REF!)</f>
        <v>#REF!</v>
      </c>
      <c r="T19" s="530">
        <f>'(F8) Shpenz. programit neto'!S20</f>
        <v>0</v>
      </c>
      <c r="U19" s="530" t="e">
        <f>SUM(#REF!)</f>
        <v>#REF!</v>
      </c>
      <c r="V19" s="530" t="e">
        <f>SUM(#REF!)</f>
        <v>#REF!</v>
      </c>
      <c r="W19" s="530" t="e">
        <f>SUM(#REF!)</f>
        <v>#REF!</v>
      </c>
      <c r="X19" s="530">
        <f>'(F8) Shpenz. programit neto'!W20</f>
        <v>0</v>
      </c>
    </row>
    <row r="20" spans="2:24" ht="15" customHeight="1" x14ac:dyDescent="0.2">
      <c r="B20" s="55">
        <f>'(F8) Shpenz. programit neto'!A21</f>
        <v>0</v>
      </c>
      <c r="C20" s="56" t="s">
        <v>524</v>
      </c>
      <c r="D20" s="58">
        <f>'(F8) Shpenz. programit neto'!B21</f>
        <v>0</v>
      </c>
      <c r="E20" s="530" t="e">
        <f>SUM(#REF!)</f>
        <v>#REF!</v>
      </c>
      <c r="F20" s="530" t="e">
        <f>SUM(#REF!)</f>
        <v>#REF!</v>
      </c>
      <c r="G20" s="530" t="e">
        <f>SUM(#REF!)</f>
        <v>#REF!</v>
      </c>
      <c r="H20" s="530">
        <f>'(F8) Shpenz. programit neto'!G21</f>
        <v>0</v>
      </c>
      <c r="I20" s="530" t="e">
        <f>SUM(#REF!)</f>
        <v>#REF!</v>
      </c>
      <c r="J20" s="530" t="e">
        <f>SUM(#REF!)</f>
        <v>#REF!</v>
      </c>
      <c r="K20" s="530" t="e">
        <f>SUM(#REF!)</f>
        <v>#REF!</v>
      </c>
      <c r="L20" s="530">
        <f>'(F8) Shpenz. programit neto'!K21</f>
        <v>0</v>
      </c>
      <c r="M20" s="530" t="e">
        <f>SUM(#REF!)</f>
        <v>#REF!</v>
      </c>
      <c r="N20" s="530" t="e">
        <f>SUM(#REF!)</f>
        <v>#REF!</v>
      </c>
      <c r="O20" s="530" t="e">
        <f>SUM(#REF!)</f>
        <v>#REF!</v>
      </c>
      <c r="P20" s="530">
        <f>'(F8) Shpenz. programit neto'!O21</f>
        <v>0</v>
      </c>
      <c r="Q20" s="530" t="e">
        <f>SUM(#REF!)</f>
        <v>#REF!</v>
      </c>
      <c r="R20" s="530" t="e">
        <f>SUM(#REF!)</f>
        <v>#REF!</v>
      </c>
      <c r="S20" s="530" t="e">
        <f>SUM(#REF!)</f>
        <v>#REF!</v>
      </c>
      <c r="T20" s="530">
        <f>'(F8) Shpenz. programit neto'!S21</f>
        <v>0</v>
      </c>
      <c r="U20" s="530" t="e">
        <f>SUM(#REF!)</f>
        <v>#REF!</v>
      </c>
      <c r="V20" s="530" t="e">
        <f>SUM(#REF!)</f>
        <v>#REF!</v>
      </c>
      <c r="W20" s="530" t="e">
        <f>SUM(#REF!)</f>
        <v>#REF!</v>
      </c>
      <c r="X20" s="530">
        <f>'(F8) Shpenz. programit neto'!W21</f>
        <v>0</v>
      </c>
    </row>
    <row r="21" spans="2:24" ht="15" customHeight="1" x14ac:dyDescent="0.2">
      <c r="B21" s="55" t="str">
        <f>'(F8) Shpenz. programit neto'!A22</f>
        <v>TOTALI</v>
      </c>
      <c r="C21" s="56" t="s">
        <v>1005</v>
      </c>
      <c r="D21" s="58" t="str">
        <f>B21</f>
        <v>TOTALI</v>
      </c>
      <c r="E21" s="530" t="e">
        <f>SUM(#REF!)</f>
        <v>#REF!</v>
      </c>
      <c r="F21" s="530" t="e">
        <f>SUM(#REF!)</f>
        <v>#REF!</v>
      </c>
      <c r="G21" s="530" t="e">
        <f>SUM(#REF!)</f>
        <v>#REF!</v>
      </c>
      <c r="H21" s="530">
        <f>'(F8) Shpenz. programit neto'!G22</f>
        <v>15713</v>
      </c>
      <c r="I21" s="530" t="e">
        <f>SUM(#REF!)</f>
        <v>#REF!</v>
      </c>
      <c r="J21" s="530" t="e">
        <f>SUM(#REF!)</f>
        <v>#REF!</v>
      </c>
      <c r="K21" s="530" t="e">
        <f>SUM(#REF!)</f>
        <v>#REF!</v>
      </c>
      <c r="L21" s="530">
        <f>'(F8) Shpenz. programit neto'!K22</f>
        <v>18799</v>
      </c>
      <c r="M21" s="530" t="e">
        <f>SUM(#REF!)</f>
        <v>#REF!</v>
      </c>
      <c r="N21" s="530" t="e">
        <f>SUM(#REF!)</f>
        <v>#REF!</v>
      </c>
      <c r="O21" s="530" t="e">
        <f>SUM(#REF!)</f>
        <v>#REF!</v>
      </c>
      <c r="P21" s="530">
        <f>'(F8) Shpenz. programit neto'!O22</f>
        <v>19329.3704</v>
      </c>
      <c r="Q21" s="530" t="e">
        <f>SUM(#REF!)</f>
        <v>#REF!</v>
      </c>
      <c r="R21" s="530" t="e">
        <f>SUM(#REF!)</f>
        <v>#REF!</v>
      </c>
      <c r="S21" s="530" t="e">
        <f>SUM(#REF!)</f>
        <v>#REF!</v>
      </c>
      <c r="T21" s="530">
        <f>'(F8) Shpenz. programit neto'!S22</f>
        <v>19212.030338960001</v>
      </c>
      <c r="U21" s="530" t="e">
        <f>SUM(#REF!)</f>
        <v>#REF!</v>
      </c>
      <c r="V21" s="530" t="e">
        <f>SUM(#REF!)</f>
        <v>#REF!</v>
      </c>
      <c r="W21" s="530" t="e">
        <f>SUM(#REF!)</f>
        <v>#REF!</v>
      </c>
      <c r="X21" s="530">
        <f>'(F8) Shpenz. programit neto'!W22</f>
        <v>20229.002476624897</v>
      </c>
    </row>
  </sheetData>
  <sheetProtection password="C771" sheet="1" objects="1" scenarios="1" selectLockedCells="1"/>
  <mergeCells count="6">
    <mergeCell ref="A1:Y1"/>
    <mergeCell ref="E3:H3"/>
    <mergeCell ref="I3:L3"/>
    <mergeCell ref="M3:P3"/>
    <mergeCell ref="Q3:T3"/>
    <mergeCell ref="U3:X3"/>
  </mergeCells>
  <pageMargins left="0.78740157480314965" right="0.70866141732283472" top="0.84729166666666667" bottom="0.78740157480314965" header="0.43307086614173229" footer="0.31496062992125984"/>
  <pageSetup paperSize="9" scale="91" fitToHeight="0" orientation="landscape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  <rowBreaks count="1" manualBreakCount="1">
    <brk id="96" max="16383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tabColor rgb="FF00B050"/>
    <pageSetUpPr fitToPage="1"/>
  </sheetPr>
  <dimension ref="A1:AL386"/>
  <sheetViews>
    <sheetView showGridLines="0" topLeftCell="G1" zoomScaleNormal="100" workbookViewId="0">
      <selection activeCell="D2" sqref="D2:G2"/>
    </sheetView>
  </sheetViews>
  <sheetFormatPr baseColWidth="10" defaultColWidth="9.140625" defaultRowHeight="15" outlineLevelRow="1" x14ac:dyDescent="0.25"/>
  <cols>
    <col min="1" max="1" width="21.7109375" style="235" hidden="1" customWidth="1"/>
    <col min="2" max="2" width="13.7109375" style="227" hidden="1" customWidth="1"/>
    <col min="3" max="5" width="16.85546875" style="227" hidden="1" customWidth="1"/>
    <col min="6" max="6" width="29.85546875" style="226" hidden="1" customWidth="1"/>
    <col min="7" max="7" width="41.140625" style="226" customWidth="1"/>
    <col min="8" max="9" width="15" style="226" customWidth="1"/>
    <col min="10" max="10" width="15" style="297" customWidth="1"/>
    <col min="11" max="11" width="12.42578125" style="226" customWidth="1"/>
    <col min="12" max="12" width="3" style="297" hidden="1" customWidth="1"/>
    <col min="13" max="13" width="28.42578125" style="297" hidden="1" customWidth="1"/>
    <col min="14" max="14" width="20.140625" style="297" hidden="1" customWidth="1"/>
    <col min="15" max="15" width="12.42578125" style="297" hidden="1" customWidth="1"/>
    <col min="16" max="16" width="23.85546875" style="226" hidden="1" customWidth="1"/>
    <col min="17" max="21" width="11.28515625" style="226" hidden="1" customWidth="1"/>
    <col min="22" max="22" width="9.140625" style="226" hidden="1" customWidth="1"/>
    <col min="23" max="23" width="19.85546875" style="226" hidden="1" customWidth="1"/>
    <col min="24" max="28" width="12" style="226" hidden="1" customWidth="1"/>
    <col min="29" max="29" width="9.140625" style="226" hidden="1" customWidth="1"/>
    <col min="30" max="30" width="24.42578125" style="226" hidden="1" customWidth="1"/>
    <col min="31" max="32" width="9.28515625" style="226" hidden="1" customWidth="1"/>
    <col min="33" max="35" width="10.28515625" style="226" hidden="1" customWidth="1"/>
    <col min="36" max="36" width="9.140625" style="226" hidden="1" customWidth="1"/>
    <col min="37" max="16384" width="9.140625" style="226"/>
  </cols>
  <sheetData>
    <row r="1" spans="1:10" ht="21" x14ac:dyDescent="0.35">
      <c r="G1" s="926" t="str">
        <f>'(G1) Translator'!A104</f>
        <v>(F10) SHPENZIME SIPAS AKTIVITETEVE - SHUMA BRUTO</v>
      </c>
      <c r="H1" s="927"/>
      <c r="I1" s="927"/>
      <c r="J1" s="928"/>
    </row>
    <row r="2" spans="1:10" s="273" customFormat="1" ht="12.75" x14ac:dyDescent="0.2">
      <c r="A2" s="922" t="s">
        <v>81</v>
      </c>
      <c r="B2" s="923"/>
      <c r="C2" s="923"/>
      <c r="D2" s="923"/>
      <c r="E2" s="923"/>
      <c r="F2" s="305" t="str">
        <f>A2</f>
        <v>STATEMENT BY ACTIVITY / PROJECT</v>
      </c>
    </row>
    <row r="3" spans="1:10" s="273" customFormat="1" ht="13.5" thickBot="1" x14ac:dyDescent="0.25">
      <c r="A3" s="107"/>
      <c r="B3" s="114"/>
      <c r="C3" s="114"/>
      <c r="D3" s="114"/>
      <c r="E3" s="114"/>
      <c r="H3" s="924" t="str">
        <f>'Z2'!A14</f>
        <v>PARASHIKIMI I SHPENZIMEVE</v>
      </c>
      <c r="I3" s="925"/>
    </row>
    <row r="4" spans="1:10" s="273" customFormat="1" ht="25.5" customHeight="1" x14ac:dyDescent="0.2">
      <c r="A4" s="306" t="s">
        <v>1</v>
      </c>
      <c r="B4" s="307" t="s">
        <v>78</v>
      </c>
      <c r="C4" s="307" t="s">
        <v>43</v>
      </c>
      <c r="D4" s="307" t="s">
        <v>99</v>
      </c>
      <c r="E4" s="308" t="s">
        <v>77</v>
      </c>
      <c r="F4" s="273" t="str">
        <f>A4</f>
        <v>last year</v>
      </c>
      <c r="G4" s="309"/>
      <c r="H4" s="310" t="str">
        <f>'(G1) Translator'!A453</f>
        <v>Aktivitet në vazhdim</v>
      </c>
      <c r="I4" s="310" t="str">
        <f>'(G1) Translator'!A454</f>
        <v>Aktivitet i ri</v>
      </c>
      <c r="J4" s="321" t="str">
        <f>'(G1) Translator'!A324</f>
        <v>TOTALI</v>
      </c>
    </row>
    <row r="5" spans="1:10" s="273" customFormat="1" ht="12.75" x14ac:dyDescent="0.2">
      <c r="A5" s="311" t="e">
        <f>'Z2'!#REF!</f>
        <v>#REF!</v>
      </c>
      <c r="B5" s="312" t="e">
        <f>'Z2'!#REF!</f>
        <v>#REF!</v>
      </c>
      <c r="C5" s="312" t="e">
        <f>'Z2'!#REF!</f>
        <v>#REF!</v>
      </c>
      <c r="D5" s="312" t="e">
        <f>'Z2'!#REF!</f>
        <v>#REF!</v>
      </c>
      <c r="E5" s="312" t="e">
        <f>'Z2'!#REF!</f>
        <v>#REF!</v>
      </c>
      <c r="G5" s="534" t="str">
        <f>'(G1) Translator'!A3</f>
        <v>Fakti Viti i kaluar</v>
      </c>
      <c r="H5" s="550">
        <f>Q$122</f>
        <v>21368</v>
      </c>
      <c r="I5" s="550">
        <f>Q$123</f>
        <v>0</v>
      </c>
      <c r="J5" s="318">
        <f>SUM(H5:I5)</f>
        <v>21368</v>
      </c>
    </row>
    <row r="6" spans="1:10" s="273" customFormat="1" ht="12.75" x14ac:dyDescent="0.2">
      <c r="A6" s="311" t="e">
        <f>#REF!</f>
        <v>#REF!</v>
      </c>
      <c r="B6" s="312" t="e">
        <f>#REF!</f>
        <v>#REF!</v>
      </c>
      <c r="C6" s="312" t="e">
        <f>#REF!</f>
        <v>#REF!</v>
      </c>
      <c r="D6" s="312" t="e">
        <f>#REF!</f>
        <v>#REF!</v>
      </c>
      <c r="E6" s="312" t="e">
        <f>#REF!</f>
        <v>#REF!</v>
      </c>
      <c r="G6" s="534" t="str">
        <f>'(G1) Translator'!A4</f>
        <v>Viti aktual (buxheti)</v>
      </c>
      <c r="H6" s="550">
        <f>R$122</f>
        <v>26244</v>
      </c>
      <c r="I6" s="550">
        <f>R$123</f>
        <v>0</v>
      </c>
      <c r="J6" s="318">
        <f>SUM(H6:I6)</f>
        <v>26244</v>
      </c>
    </row>
    <row r="7" spans="1:10" s="273" customFormat="1" ht="12.75" x14ac:dyDescent="0.2">
      <c r="A7" s="311" t="e">
        <f>#REF!</f>
        <v>#REF!</v>
      </c>
      <c r="B7" s="312" t="e">
        <f>#REF!</f>
        <v>#REF!</v>
      </c>
      <c r="C7" s="312" t="e">
        <f>#REF!</f>
        <v>#REF!</v>
      </c>
      <c r="D7" s="312" t="e">
        <f>#REF!</f>
        <v>#REF!</v>
      </c>
      <c r="E7" s="312" t="e">
        <f>#REF!</f>
        <v>#REF!</v>
      </c>
      <c r="G7" s="535">
        <f>'Z2'!D43</f>
        <v>2013</v>
      </c>
      <c r="H7" s="313">
        <f>S$122</f>
        <v>22934.4804</v>
      </c>
      <c r="I7" s="313">
        <f>S$123</f>
        <v>0</v>
      </c>
      <c r="J7" s="318">
        <f>SUM(H7:I7)</f>
        <v>22934.4804</v>
      </c>
    </row>
    <row r="8" spans="1:10" s="273" customFormat="1" ht="12.75" x14ac:dyDescent="0.2">
      <c r="A8" s="311" t="e">
        <f>#REF!</f>
        <v>#REF!</v>
      </c>
      <c r="B8" s="312" t="e">
        <f>#REF!</f>
        <v>#REF!</v>
      </c>
      <c r="C8" s="312" t="e">
        <f>#REF!</f>
        <v>#REF!</v>
      </c>
      <c r="D8" s="312" t="e">
        <f>#REF!</f>
        <v>#REF!</v>
      </c>
      <c r="E8" s="312" t="e">
        <f>#REF!</f>
        <v>#REF!</v>
      </c>
      <c r="G8" s="535">
        <f>'Z2'!E43</f>
        <v>2014</v>
      </c>
      <c r="H8" s="313">
        <f>T$122</f>
        <v>23017.03024896</v>
      </c>
      <c r="I8" s="313">
        <f>T$123</f>
        <v>0</v>
      </c>
      <c r="J8" s="318">
        <f>SUM(H8:I8)</f>
        <v>23017.03024896</v>
      </c>
    </row>
    <row r="9" spans="1:10" s="273" customFormat="1" ht="12.75" x14ac:dyDescent="0.2">
      <c r="A9" s="311" t="e">
        <f>#REF!</f>
        <v>#REF!</v>
      </c>
      <c r="B9" s="312" t="e">
        <f>#REF!</f>
        <v>#REF!</v>
      </c>
      <c r="C9" s="312" t="e">
        <f>#REF!</f>
        <v>#REF!</v>
      </c>
      <c r="D9" s="312" t="e">
        <f>#REF!</f>
        <v>#REF!</v>
      </c>
      <c r="E9" s="312" t="e">
        <f>#REF!</f>
        <v>#REF!</v>
      </c>
      <c r="G9" s="535">
        <f>'Z2'!F43</f>
        <v>2015</v>
      </c>
      <c r="H9" s="313">
        <f>U$122</f>
        <v>24034.002386624896</v>
      </c>
      <c r="I9" s="313">
        <f>U$123</f>
        <v>0</v>
      </c>
      <c r="J9" s="318">
        <f>SUM(H9:I9)</f>
        <v>24034.002386624896</v>
      </c>
    </row>
    <row r="10" spans="1:10" s="273" customFormat="1" ht="12.75" x14ac:dyDescent="0.2">
      <c r="A10" s="311" t="e">
        <f>#REF!</f>
        <v>#REF!</v>
      </c>
      <c r="B10" s="312" t="e">
        <f>#REF!</f>
        <v>#REF!</v>
      </c>
      <c r="C10" s="312" t="e">
        <f>#REF!</f>
        <v>#REF!</v>
      </c>
      <c r="D10" s="312" t="e">
        <f>#REF!</f>
        <v>#REF!</v>
      </c>
      <c r="E10" s="312" t="e">
        <f>#REF!</f>
        <v>#REF!</v>
      </c>
      <c r="H10" s="312"/>
    </row>
    <row r="11" spans="1:10" s="273" customFormat="1" ht="12.75" x14ac:dyDescent="0.2">
      <c r="A11" s="311" t="e">
        <f>#REF!</f>
        <v>#REF!</v>
      </c>
      <c r="B11" s="312" t="e">
        <f>#REF!</f>
        <v>#REF!</v>
      </c>
      <c r="C11" s="312" t="e">
        <f>#REF!</f>
        <v>#REF!</v>
      </c>
      <c r="D11" s="312" t="e">
        <f>#REF!</f>
        <v>#REF!</v>
      </c>
      <c r="E11" s="312" t="e">
        <f>#REF!</f>
        <v>#REF!</v>
      </c>
      <c r="H11" s="924" t="str">
        <f>X32</f>
        <v>PARASHIKIMI I TE ARDHURAVE</v>
      </c>
      <c r="I11" s="925"/>
    </row>
    <row r="12" spans="1:10" s="273" customFormat="1" ht="25.5" customHeight="1" x14ac:dyDescent="0.2">
      <c r="A12" s="311" t="e">
        <f>#REF!</f>
        <v>#REF!</v>
      </c>
      <c r="B12" s="312" t="e">
        <f>#REF!</f>
        <v>#REF!</v>
      </c>
      <c r="C12" s="312" t="e">
        <f>#REF!</f>
        <v>#REF!</v>
      </c>
      <c r="D12" s="312" t="e">
        <f>#REF!</f>
        <v>#REF!</v>
      </c>
      <c r="E12" s="312" t="e">
        <f>#REF!</f>
        <v>#REF!</v>
      </c>
      <c r="G12" s="309"/>
      <c r="H12" s="310" t="str">
        <f>H4</f>
        <v>Aktivitet në vazhdim</v>
      </c>
      <c r="I12" s="310" t="str">
        <f>I4</f>
        <v>Aktivitet i ri</v>
      </c>
      <c r="J12" s="321" t="str">
        <f>J4</f>
        <v>TOTALI</v>
      </c>
    </row>
    <row r="13" spans="1:10" s="273" customFormat="1" ht="12.75" x14ac:dyDescent="0.2">
      <c r="A13" s="311" t="e">
        <f>#REF!</f>
        <v>#REF!</v>
      </c>
      <c r="B13" s="312" t="e">
        <f>#REF!</f>
        <v>#REF!</v>
      </c>
      <c r="C13" s="312" t="e">
        <f>#REF!</f>
        <v>#REF!</v>
      </c>
      <c r="D13" s="312" t="e">
        <f>#REF!</f>
        <v>#REF!</v>
      </c>
      <c r="E13" s="312" t="e">
        <f>#REF!</f>
        <v>#REF!</v>
      </c>
      <c r="G13" s="534" t="str">
        <f>G5</f>
        <v>Fakti Viti i kaluar</v>
      </c>
      <c r="H13" s="550">
        <f>X$122</f>
        <v>-6067</v>
      </c>
      <c r="I13" s="550">
        <f>X$123</f>
        <v>0</v>
      </c>
      <c r="J13" s="318">
        <f>SUM(H13:I13)</f>
        <v>-6067</v>
      </c>
    </row>
    <row r="14" spans="1:10" s="273" customFormat="1" ht="12.75" x14ac:dyDescent="0.2">
      <c r="A14" s="311" t="e">
        <f>#REF!</f>
        <v>#REF!</v>
      </c>
      <c r="B14" s="312" t="e">
        <f>#REF!</f>
        <v>#REF!</v>
      </c>
      <c r="C14" s="312" t="e">
        <f>#REF!</f>
        <v>#REF!</v>
      </c>
      <c r="D14" s="312" t="e">
        <f>#REF!</f>
        <v>#REF!</v>
      </c>
      <c r="E14" s="312" t="e">
        <f>#REF!</f>
        <v>#REF!</v>
      </c>
      <c r="G14" s="534" t="str">
        <f>G6</f>
        <v>Viti aktual (buxheti)</v>
      </c>
      <c r="H14" s="550">
        <f>Y$122</f>
        <v>-7995</v>
      </c>
      <c r="I14" s="550">
        <f>Y$123</f>
        <v>0</v>
      </c>
      <c r="J14" s="318">
        <f>SUM(H14:I14)</f>
        <v>-7995</v>
      </c>
    </row>
    <row r="15" spans="1:10" s="273" customFormat="1" ht="12.75" x14ac:dyDescent="0.2">
      <c r="A15" s="311" t="e">
        <f>#REF!</f>
        <v>#REF!</v>
      </c>
      <c r="B15" s="312" t="e">
        <f>#REF!</f>
        <v>#REF!</v>
      </c>
      <c r="C15" s="312" t="e">
        <f>#REF!</f>
        <v>#REF!</v>
      </c>
      <c r="D15" s="312" t="e">
        <f>#REF!</f>
        <v>#REF!</v>
      </c>
      <c r="E15" s="312" t="e">
        <f>#REF!</f>
        <v>#REF!</v>
      </c>
      <c r="G15" s="535">
        <f>G7</f>
        <v>2013</v>
      </c>
      <c r="H15" s="313">
        <f>Z$122</f>
        <v>-2805.1099999999992</v>
      </c>
      <c r="I15" s="313">
        <f>Z$123</f>
        <v>0</v>
      </c>
      <c r="J15" s="318">
        <f>SUM(H15:I15)</f>
        <v>-2805.1099999999992</v>
      </c>
    </row>
    <row r="16" spans="1:10" s="273" customFormat="1" ht="12.75" x14ac:dyDescent="0.2">
      <c r="A16" s="311" t="e">
        <f>#REF!</f>
        <v>#REF!</v>
      </c>
      <c r="B16" s="312" t="e">
        <f>#REF!</f>
        <v>#REF!</v>
      </c>
      <c r="C16" s="312" t="e">
        <f>#REF!</f>
        <v>#REF!</v>
      </c>
      <c r="D16" s="312" t="e">
        <f>#REF!</f>
        <v>#REF!</v>
      </c>
      <c r="E16" s="312" t="e">
        <f>#REF!</f>
        <v>#REF!</v>
      </c>
      <c r="G16" s="535">
        <f>G8</f>
        <v>2014</v>
      </c>
      <c r="H16" s="313">
        <f>AA$122</f>
        <v>-3004.9999099999991</v>
      </c>
      <c r="I16" s="313">
        <f>AA$123</f>
        <v>0</v>
      </c>
      <c r="J16" s="318">
        <f>SUM(H16:I16)</f>
        <v>-3004.9999099999991</v>
      </c>
    </row>
    <row r="17" spans="1:35" s="273" customFormat="1" ht="12.75" x14ac:dyDescent="0.2">
      <c r="A17" s="311" t="e">
        <f>#REF!</f>
        <v>#REF!</v>
      </c>
      <c r="B17" s="312" t="e">
        <f>#REF!</f>
        <v>#REF!</v>
      </c>
      <c r="C17" s="312" t="e">
        <f>#REF!</f>
        <v>#REF!</v>
      </c>
      <c r="D17" s="312" t="e">
        <f>#REF!</f>
        <v>#REF!</v>
      </c>
      <c r="E17" s="312" t="e">
        <f>#REF!</f>
        <v>#REF!</v>
      </c>
      <c r="G17" s="535">
        <f>G9</f>
        <v>2015</v>
      </c>
      <c r="H17" s="313">
        <f>AB$122</f>
        <v>-3004.9999099999991</v>
      </c>
      <c r="I17" s="313">
        <f>AB$123</f>
        <v>0</v>
      </c>
      <c r="J17" s="318">
        <f>SUM(H17:I17)</f>
        <v>-3004.9999099999991</v>
      </c>
    </row>
    <row r="18" spans="1:35" s="273" customFormat="1" ht="12.75" x14ac:dyDescent="0.2">
      <c r="A18" s="311" t="e">
        <f>#REF!</f>
        <v>#REF!</v>
      </c>
      <c r="B18" s="312" t="e">
        <f>#REF!</f>
        <v>#REF!</v>
      </c>
      <c r="C18" s="312" t="e">
        <f>#REF!</f>
        <v>#REF!</v>
      </c>
      <c r="D18" s="312" t="e">
        <f>#REF!</f>
        <v>#REF!</v>
      </c>
      <c r="E18" s="312" t="e">
        <f>#REF!</f>
        <v>#REF!</v>
      </c>
    </row>
    <row r="19" spans="1:35" s="273" customFormat="1" ht="13.5" thickBot="1" x14ac:dyDescent="0.25">
      <c r="A19" s="314"/>
      <c r="B19" s="315"/>
      <c r="C19" s="315"/>
      <c r="D19" s="315"/>
      <c r="E19" s="315"/>
      <c r="F19" s="316"/>
      <c r="H19" s="920" t="str">
        <f>'Z2'!A20</f>
        <v xml:space="preserve">SHUMA NETO E KËRKUAR </v>
      </c>
      <c r="I19" s="921"/>
    </row>
    <row r="20" spans="1:35" s="273" customFormat="1" ht="26.25" customHeight="1" x14ac:dyDescent="0.2">
      <c r="A20" s="311" t="e">
        <f>'Z2'!#REF!</f>
        <v>#REF!</v>
      </c>
      <c r="B20" s="312" t="e">
        <f>'Z2'!#REF!</f>
        <v>#REF!</v>
      </c>
      <c r="C20" s="312" t="e">
        <f>'Z2'!#REF!</f>
        <v>#REF!</v>
      </c>
      <c r="D20" s="312" t="e">
        <f>'Z2'!#REF!</f>
        <v>#REF!</v>
      </c>
      <c r="E20" s="312" t="e">
        <f>'Z2'!#REF!</f>
        <v>#REF!</v>
      </c>
      <c r="F20" s="317"/>
      <c r="G20" s="309"/>
      <c r="H20" s="310" t="str">
        <f>H4</f>
        <v>Aktivitet në vazhdim</v>
      </c>
      <c r="I20" s="310" t="str">
        <f>I4</f>
        <v>Aktivitet i ri</v>
      </c>
      <c r="J20" s="321" t="str">
        <f>J4</f>
        <v>TOTALI</v>
      </c>
    </row>
    <row r="21" spans="1:35" s="273" customFormat="1" ht="12.75" x14ac:dyDescent="0.2">
      <c r="A21" s="311" t="e">
        <f>#REF!</f>
        <v>#REF!</v>
      </c>
      <c r="B21" s="312" t="e">
        <f>#REF!</f>
        <v>#REF!</v>
      </c>
      <c r="C21" s="312" t="e">
        <f>#REF!</f>
        <v>#REF!</v>
      </c>
      <c r="D21" s="312" t="e">
        <f>#REF!</f>
        <v>#REF!</v>
      </c>
      <c r="E21" s="312" t="e">
        <f>#REF!</f>
        <v>#REF!</v>
      </c>
      <c r="F21" s="317"/>
      <c r="G21" s="534" t="str">
        <f>G5</f>
        <v>Fakti Viti i kaluar</v>
      </c>
      <c r="H21" s="550">
        <f>AE$122</f>
        <v>15301</v>
      </c>
      <c r="I21" s="550">
        <f>AE$123</f>
        <v>0</v>
      </c>
      <c r="J21" s="318">
        <f>SUM(H21:I21)</f>
        <v>15301</v>
      </c>
    </row>
    <row r="22" spans="1:35" s="273" customFormat="1" ht="12.75" x14ac:dyDescent="0.2">
      <c r="A22" s="311" t="e">
        <f>#REF!</f>
        <v>#REF!</v>
      </c>
      <c r="B22" s="312" t="e">
        <f>#REF!</f>
        <v>#REF!</v>
      </c>
      <c r="C22" s="312" t="e">
        <f>#REF!</f>
        <v>#REF!</v>
      </c>
      <c r="D22" s="312" t="e">
        <f>#REF!</f>
        <v>#REF!</v>
      </c>
      <c r="E22" s="312" t="e">
        <f>#REF!</f>
        <v>#REF!</v>
      </c>
      <c r="F22" s="317"/>
      <c r="G22" s="534" t="str">
        <f>G6</f>
        <v>Viti aktual (buxheti)</v>
      </c>
      <c r="H22" s="550">
        <f>AF$122</f>
        <v>18249</v>
      </c>
      <c r="I22" s="550">
        <f>AF$123</f>
        <v>0</v>
      </c>
      <c r="J22" s="318">
        <f>SUM(H22:I22)</f>
        <v>18249</v>
      </c>
    </row>
    <row r="23" spans="1:35" s="273" customFormat="1" ht="12.75" x14ac:dyDescent="0.2">
      <c r="A23" s="311" t="e">
        <f>#REF!</f>
        <v>#REF!</v>
      </c>
      <c r="B23" s="312" t="e">
        <f>#REF!</f>
        <v>#REF!</v>
      </c>
      <c r="C23" s="312" t="e">
        <f>#REF!</f>
        <v>#REF!</v>
      </c>
      <c r="D23" s="312" t="e">
        <f>#REF!</f>
        <v>#REF!</v>
      </c>
      <c r="E23" s="312" t="e">
        <f>#REF!</f>
        <v>#REF!</v>
      </c>
      <c r="F23" s="317"/>
      <c r="G23" s="535">
        <f>G7</f>
        <v>2013</v>
      </c>
      <c r="H23" s="313">
        <f>AG$122</f>
        <v>20129.370400000003</v>
      </c>
      <c r="I23" s="313">
        <f>AG$123</f>
        <v>0</v>
      </c>
      <c r="J23" s="318">
        <f>SUM(H23:I23)</f>
        <v>20129.370400000003</v>
      </c>
    </row>
    <row r="24" spans="1:35" s="273" customFormat="1" ht="12.75" x14ac:dyDescent="0.2">
      <c r="A24" s="311" t="e">
        <f>#REF!</f>
        <v>#REF!</v>
      </c>
      <c r="B24" s="312" t="e">
        <f>#REF!</f>
        <v>#REF!</v>
      </c>
      <c r="C24" s="312" t="e">
        <f>#REF!</f>
        <v>#REF!</v>
      </c>
      <c r="D24" s="312" t="e">
        <f>#REF!</f>
        <v>#REF!</v>
      </c>
      <c r="E24" s="312" t="e">
        <f>#REF!</f>
        <v>#REF!</v>
      </c>
      <c r="F24" s="317"/>
      <c r="G24" s="535">
        <f>G8</f>
        <v>2014</v>
      </c>
      <c r="H24" s="313">
        <f>AH$122</f>
        <v>20012.030338960001</v>
      </c>
      <c r="I24" s="313">
        <f>AH$123</f>
        <v>0</v>
      </c>
      <c r="J24" s="318">
        <f>SUM(H24:I24)</f>
        <v>20012.030338960001</v>
      </c>
    </row>
    <row r="25" spans="1:35" s="273" customFormat="1" ht="12.75" x14ac:dyDescent="0.2">
      <c r="A25" s="311" t="e">
        <f>#REF!</f>
        <v>#REF!</v>
      </c>
      <c r="B25" s="312" t="e">
        <f>#REF!</f>
        <v>#REF!</v>
      </c>
      <c r="C25" s="312" t="e">
        <f>#REF!</f>
        <v>#REF!</v>
      </c>
      <c r="D25" s="312" t="e">
        <f>#REF!</f>
        <v>#REF!</v>
      </c>
      <c r="E25" s="312" t="e">
        <f>#REF!</f>
        <v>#REF!</v>
      </c>
      <c r="F25" s="317"/>
      <c r="G25" s="535">
        <f>G9</f>
        <v>2015</v>
      </c>
      <c r="H25" s="313">
        <f>AI$122</f>
        <v>21029.002476624897</v>
      </c>
      <c r="I25" s="313">
        <f>AE$123</f>
        <v>0</v>
      </c>
      <c r="J25" s="318">
        <f>SUM(H25:I25)</f>
        <v>21029.002476624897</v>
      </c>
    </row>
    <row r="26" spans="1:35" x14ac:dyDescent="0.25">
      <c r="A26" s="237" t="e">
        <f>#REF!</f>
        <v>#REF!</v>
      </c>
      <c r="B26" s="243" t="e">
        <f>#REF!</f>
        <v>#REF!</v>
      </c>
      <c r="C26" s="243" t="e">
        <f>#REF!</f>
        <v>#REF!</v>
      </c>
      <c r="D26" s="243" t="e">
        <f>#REF!</f>
        <v>#REF!</v>
      </c>
      <c r="E26" s="243" t="e">
        <f>#REF!</f>
        <v>#REF!</v>
      </c>
      <c r="F26" s="234"/>
    </row>
    <row r="27" spans="1:35" x14ac:dyDescent="0.25">
      <c r="A27" s="237" t="e">
        <f>#REF!</f>
        <v>#REF!</v>
      </c>
      <c r="B27" s="243" t="e">
        <f>#REF!</f>
        <v>#REF!</v>
      </c>
      <c r="C27" s="243" t="e">
        <f>#REF!</f>
        <v>#REF!</v>
      </c>
      <c r="D27" s="243" t="e">
        <f>#REF!</f>
        <v>#REF!</v>
      </c>
      <c r="E27" s="243" t="e">
        <f>#REF!</f>
        <v>#REF!</v>
      </c>
      <c r="F27" s="234"/>
      <c r="J27" s="537"/>
    </row>
    <row r="28" spans="1:35" x14ac:dyDescent="0.25">
      <c r="A28" s="237" t="e">
        <f>#REF!</f>
        <v>#REF!</v>
      </c>
      <c r="B28" s="243" t="e">
        <f>#REF!</f>
        <v>#REF!</v>
      </c>
      <c r="C28" s="243" t="e">
        <f>#REF!</f>
        <v>#REF!</v>
      </c>
      <c r="D28" s="243" t="e">
        <f>#REF!</f>
        <v>#REF!</v>
      </c>
      <c r="E28" s="243" t="e">
        <f>#REF!</f>
        <v>#REF!</v>
      </c>
      <c r="F28" s="234"/>
      <c r="I28" s="179"/>
      <c r="J28" s="179"/>
    </row>
    <row r="29" spans="1:35" x14ac:dyDescent="0.25">
      <c r="A29" s="237" t="e">
        <f>#REF!</f>
        <v>#REF!</v>
      </c>
      <c r="B29" s="243" t="e">
        <f>#REF!</f>
        <v>#REF!</v>
      </c>
      <c r="C29" s="243" t="e">
        <f>#REF!</f>
        <v>#REF!</v>
      </c>
      <c r="D29" s="243" t="e">
        <f>#REF!</f>
        <v>#REF!</v>
      </c>
      <c r="E29" s="243" t="e">
        <f>#REF!</f>
        <v>#REF!</v>
      </c>
      <c r="F29" s="234"/>
      <c r="I29" s="179"/>
      <c r="J29" s="179"/>
    </row>
    <row r="30" spans="1:35" x14ac:dyDescent="0.25">
      <c r="A30" s="237" t="e">
        <f>#REF!</f>
        <v>#REF!</v>
      </c>
      <c r="B30" s="243" t="e">
        <f>#REF!</f>
        <v>#REF!</v>
      </c>
      <c r="C30" s="243" t="e">
        <f>#REF!</f>
        <v>#REF!</v>
      </c>
      <c r="D30" s="243" t="e">
        <f>#REF!</f>
        <v>#REF!</v>
      </c>
      <c r="E30" s="243" t="e">
        <f>#REF!</f>
        <v>#REF!</v>
      </c>
      <c r="F30" s="234"/>
      <c r="I30" s="179"/>
      <c r="J30" s="179"/>
    </row>
    <row r="31" spans="1:35" x14ac:dyDescent="0.25">
      <c r="A31" s="237" t="e">
        <f>#REF!</f>
        <v>#REF!</v>
      </c>
      <c r="B31" s="243" t="e">
        <f>#REF!</f>
        <v>#REF!</v>
      </c>
      <c r="C31" s="243" t="e">
        <f>#REF!</f>
        <v>#REF!</v>
      </c>
      <c r="D31" s="243" t="e">
        <f>#REF!</f>
        <v>#REF!</v>
      </c>
      <c r="E31" s="243" t="e">
        <f>#REF!</f>
        <v>#REF!</v>
      </c>
      <c r="F31" s="234"/>
      <c r="I31" s="179"/>
      <c r="J31" s="179"/>
    </row>
    <row r="32" spans="1:35" x14ac:dyDescent="0.25">
      <c r="A32" s="237" t="e">
        <f>#REF!</f>
        <v>#REF!</v>
      </c>
      <c r="B32" s="243" t="e">
        <f>#REF!</f>
        <v>#REF!</v>
      </c>
      <c r="C32" s="243" t="e">
        <f>#REF!</f>
        <v>#REF!</v>
      </c>
      <c r="D32" s="243" t="e">
        <f>#REF!</f>
        <v>#REF!</v>
      </c>
      <c r="E32" s="243" t="e">
        <f>#REF!</f>
        <v>#REF!</v>
      </c>
      <c r="F32" s="234"/>
      <c r="I32" s="179"/>
      <c r="J32" s="179"/>
      <c r="M32" s="538"/>
      <c r="Q32" s="929" t="str">
        <f>H3</f>
        <v>PARASHIKIMI I SHPENZIMEVE</v>
      </c>
      <c r="R32" s="929"/>
      <c r="S32" s="929"/>
      <c r="T32" s="929"/>
      <c r="U32" s="929"/>
      <c r="V32" s="547"/>
      <c r="W32" s="547"/>
      <c r="X32" s="919" t="str">
        <f>W34</f>
        <v>PARASHIKIMI I TE ARDHURAVE</v>
      </c>
      <c r="Y32" s="919"/>
      <c r="Z32" s="919"/>
      <c r="AA32" s="919"/>
      <c r="AB32" s="919"/>
      <c r="AC32" s="547"/>
      <c r="AD32" s="547"/>
      <c r="AE32" s="918" t="str">
        <f>AD34</f>
        <v>SHUMA NETO E KËRKUAR</v>
      </c>
      <c r="AF32" s="919"/>
      <c r="AG32" s="919"/>
      <c r="AH32" s="919"/>
      <c r="AI32" s="919"/>
    </row>
    <row r="33" spans="1:38" ht="99" x14ac:dyDescent="0.25">
      <c r="A33" s="237" t="e">
        <f>#REF!</f>
        <v>#REF!</v>
      </c>
      <c r="B33" s="243" t="e">
        <f>#REF!</f>
        <v>#REF!</v>
      </c>
      <c r="C33" s="243" t="e">
        <f>#REF!</f>
        <v>#REF!</v>
      </c>
      <c r="D33" s="243" t="e">
        <f>#REF!</f>
        <v>#REF!</v>
      </c>
      <c r="E33" s="243" t="e">
        <f>#REF!</f>
        <v>#REF!</v>
      </c>
      <c r="F33" s="234"/>
      <c r="P33" s="541"/>
      <c r="Q33" s="543" t="str">
        <f>G21</f>
        <v>Fakti Viti i kaluar</v>
      </c>
      <c r="R33" s="543" t="str">
        <f>G22</f>
        <v>Viti aktual (buxheti)</v>
      </c>
      <c r="S33" s="544">
        <f>G23</f>
        <v>2013</v>
      </c>
      <c r="T33" s="544">
        <f>G24</f>
        <v>2014</v>
      </c>
      <c r="U33" s="544">
        <f>G25</f>
        <v>2015</v>
      </c>
      <c r="V33" s="545"/>
      <c r="W33" s="545"/>
      <c r="X33" s="546" t="str">
        <f>Q33</f>
        <v>Fakti Viti i kaluar</v>
      </c>
      <c r="Y33" s="546" t="str">
        <f>R33</f>
        <v>Viti aktual (buxheti)</v>
      </c>
      <c r="Z33" s="546">
        <f>S33</f>
        <v>2013</v>
      </c>
      <c r="AA33" s="546">
        <f>T33</f>
        <v>2014</v>
      </c>
      <c r="AB33" s="546">
        <f>U33</f>
        <v>2015</v>
      </c>
      <c r="AC33" s="545"/>
      <c r="AD33" s="545"/>
      <c r="AE33" s="543" t="str">
        <f>Q33</f>
        <v>Fakti Viti i kaluar</v>
      </c>
      <c r="AF33" s="543" t="str">
        <f>R33</f>
        <v>Viti aktual (buxheti)</v>
      </c>
      <c r="AG33" s="543">
        <f>S33</f>
        <v>2013</v>
      </c>
      <c r="AH33" s="543">
        <f>T33</f>
        <v>2014</v>
      </c>
      <c r="AI33" s="543">
        <f>U33</f>
        <v>2015</v>
      </c>
    </row>
    <row r="34" spans="1:38" x14ac:dyDescent="0.25">
      <c r="A34" s="237" t="e">
        <f>#REF!</f>
        <v>#REF!</v>
      </c>
      <c r="B34" s="243" t="e">
        <f>#REF!</f>
        <v>#REF!</v>
      </c>
      <c r="C34" s="243" t="e">
        <f>#REF!</f>
        <v>#REF!</v>
      </c>
      <c r="D34" s="243" t="e">
        <f>#REF!</f>
        <v>#REF!</v>
      </c>
      <c r="E34" s="243" t="e">
        <f>#REF!</f>
        <v>#REF!</v>
      </c>
      <c r="F34" s="234"/>
      <c r="J34" s="243"/>
      <c r="K34" s="243"/>
      <c r="L34" s="226">
        <v>1</v>
      </c>
      <c r="M34" s="549" t="str">
        <f>'KB 1'!F$5</f>
        <v>Aktivitet në vazhdim</v>
      </c>
      <c r="N34" s="243" t="str">
        <f>'KB 1'!J$5</f>
        <v>Funksioni ekskluzive</v>
      </c>
      <c r="P34" s="541" t="str">
        <f>H$3</f>
        <v>PARASHIKIMI I SHPENZIMEVE</v>
      </c>
      <c r="Q34" s="540">
        <f>'KB 1'!B$69</f>
        <v>15270</v>
      </c>
      <c r="R34" s="540">
        <f>'KB 1'!C$69</f>
        <v>10760</v>
      </c>
      <c r="S34" s="540">
        <f>'KB 1'!D$69</f>
        <v>12310.674000000001</v>
      </c>
      <c r="T34" s="540">
        <f>'KB 1'!E$69</f>
        <v>13876.591732800001</v>
      </c>
      <c r="U34" s="540">
        <f>'KB 1'!F$69</f>
        <v>14530.17920341488</v>
      </c>
      <c r="V34" s="540"/>
      <c r="W34" s="541" t="str">
        <f>'Z2'!H$63</f>
        <v>PARASHIKIMI I TE ARDHURAVE</v>
      </c>
      <c r="X34" s="542">
        <f>AE34-Q34</f>
        <v>-4907</v>
      </c>
      <c r="Y34" s="542">
        <f>AF34-R34</f>
        <v>-6795</v>
      </c>
      <c r="Z34" s="542">
        <f>AG34-S34</f>
        <v>-1004.2999999999993</v>
      </c>
      <c r="AA34" s="542">
        <f>AH34-T34</f>
        <v>-1004.2999999999993</v>
      </c>
      <c r="AB34" s="542">
        <f>AI34-U34</f>
        <v>-1004.2999999999993</v>
      </c>
      <c r="AC34" s="540"/>
      <c r="AD34" s="540" t="str">
        <f>'KB 1'!H$69</f>
        <v>SHUMA NETO E KËRKUAR</v>
      </c>
      <c r="AE34" s="540">
        <f>'KB 1'!I$69</f>
        <v>10363</v>
      </c>
      <c r="AF34" s="540">
        <f>'KB 1'!J$69</f>
        <v>3965</v>
      </c>
      <c r="AG34" s="540">
        <f>'KB 1'!K$69</f>
        <v>11306.374000000002</v>
      </c>
      <c r="AH34" s="540">
        <f>'KB 1'!L$69</f>
        <v>12872.291732800002</v>
      </c>
      <c r="AI34" s="540">
        <f>'KB 1'!M$69</f>
        <v>13525.879203414881</v>
      </c>
    </row>
    <row r="35" spans="1:38" x14ac:dyDescent="0.25">
      <c r="A35" s="237" t="e">
        <f>#REF!</f>
        <v>#REF!</v>
      </c>
      <c r="B35" s="243" t="e">
        <f>#REF!</f>
        <v>#REF!</v>
      </c>
      <c r="C35" s="243" t="e">
        <f>#REF!</f>
        <v>#REF!</v>
      </c>
      <c r="D35" s="243" t="e">
        <f>#REF!</f>
        <v>#REF!</v>
      </c>
      <c r="E35" s="243" t="e">
        <f>#REF!</f>
        <v>#REF!</v>
      </c>
      <c r="F35" s="234"/>
      <c r="J35" s="243"/>
      <c r="K35" s="243"/>
      <c r="L35" s="226"/>
      <c r="M35" s="549">
        <f>'KB 1'!F$6</f>
        <v>0</v>
      </c>
      <c r="N35" s="243">
        <f>'KB 1'!J$6</f>
        <v>0</v>
      </c>
      <c r="P35" s="541" t="str">
        <f>H$3</f>
        <v>PARASHIKIMI I SHPENZIMEVE</v>
      </c>
      <c r="Q35" s="540">
        <f>'KB 1'!B$103</f>
        <v>0</v>
      </c>
      <c r="R35" s="540">
        <f>'KB 1'!C$103</f>
        <v>0</v>
      </c>
      <c r="S35" s="540">
        <f>'KB 1'!D$103</f>
        <v>0</v>
      </c>
      <c r="T35" s="540">
        <f>'KB 1'!E$103</f>
        <v>0</v>
      </c>
      <c r="U35" s="540">
        <f>'KB 1'!F$103</f>
        <v>0</v>
      </c>
      <c r="V35" s="540"/>
      <c r="W35" s="541" t="str">
        <f>'Z2'!H$63</f>
        <v>PARASHIKIMI I TE ARDHURAVE</v>
      </c>
      <c r="X35" s="542">
        <f t="shared" ref="X35:X98" si="0">AE35-Q35</f>
        <v>0</v>
      </c>
      <c r="Y35" s="542">
        <f t="shared" ref="Y35:Y98" si="1">AF35-R35</f>
        <v>0</v>
      </c>
      <c r="Z35" s="542">
        <f t="shared" ref="Z35:Z98" si="2">AG35-S35</f>
        <v>0</v>
      </c>
      <c r="AA35" s="542">
        <f t="shared" ref="AA35:AA98" si="3">AH35-T35</f>
        <v>0</v>
      </c>
      <c r="AB35" s="542">
        <f t="shared" ref="AB35:AB98" si="4">AI35-U35</f>
        <v>0</v>
      </c>
      <c r="AC35" s="540"/>
      <c r="AD35" s="540" t="str">
        <f>'KB 1'!H$103</f>
        <v>SHUMA NETO E KËRKUAR</v>
      </c>
      <c r="AE35" s="540">
        <f>'KB 1'!I$103</f>
        <v>0</v>
      </c>
      <c r="AF35" s="540">
        <f>'KB 1'!J$103</f>
        <v>0</v>
      </c>
      <c r="AG35" s="540">
        <f>'KB 1'!K$103</f>
        <v>0</v>
      </c>
      <c r="AH35" s="540">
        <f>'KB 1'!L$103</f>
        <v>0</v>
      </c>
      <c r="AI35" s="540">
        <f>'KB 1'!M$103</f>
        <v>0</v>
      </c>
    </row>
    <row r="36" spans="1:38" x14ac:dyDescent="0.25">
      <c r="A36" s="237" t="e">
        <f>#REF!</f>
        <v>#REF!</v>
      </c>
      <c r="B36" s="243" t="e">
        <f>#REF!</f>
        <v>#REF!</v>
      </c>
      <c r="C36" s="243" t="e">
        <f>#REF!</f>
        <v>#REF!</v>
      </c>
      <c r="D36" s="243" t="e">
        <f>#REF!</f>
        <v>#REF!</v>
      </c>
      <c r="E36" s="243" t="e">
        <f>#REF!</f>
        <v>#REF!</v>
      </c>
      <c r="F36" s="234"/>
      <c r="J36" s="243"/>
      <c r="K36" s="243"/>
      <c r="L36" s="226"/>
      <c r="M36" s="549">
        <f>'KB 1'!F$7</f>
        <v>0</v>
      </c>
      <c r="N36" s="243">
        <f>'KB 1'!J$7</f>
        <v>0</v>
      </c>
      <c r="P36" s="541" t="str">
        <f>H$3</f>
        <v>PARASHIKIMI I SHPENZIMEVE</v>
      </c>
      <c r="Q36" s="540">
        <f>'KB 1'!B$137</f>
        <v>0</v>
      </c>
      <c r="R36" s="540">
        <f>'KB 1'!C$137</f>
        <v>0</v>
      </c>
      <c r="S36" s="540">
        <f>'KB 1'!D$137</f>
        <v>0</v>
      </c>
      <c r="T36" s="540">
        <f>'KB 1'!E$137</f>
        <v>0</v>
      </c>
      <c r="U36" s="540">
        <f>'KB 1'!F$137</f>
        <v>0</v>
      </c>
      <c r="V36" s="540"/>
      <c r="W36" s="541" t="str">
        <f>'Z2'!H$63</f>
        <v>PARASHIKIMI I TE ARDHURAVE</v>
      </c>
      <c r="X36" s="542">
        <f t="shared" si="0"/>
        <v>0</v>
      </c>
      <c r="Y36" s="542">
        <f t="shared" si="1"/>
        <v>0</v>
      </c>
      <c r="Z36" s="542">
        <f t="shared" si="2"/>
        <v>0</v>
      </c>
      <c r="AA36" s="542">
        <f t="shared" si="3"/>
        <v>0</v>
      </c>
      <c r="AB36" s="542">
        <f t="shared" si="4"/>
        <v>0</v>
      </c>
      <c r="AC36" s="540"/>
      <c r="AD36" s="540" t="str">
        <f>'KB 1'!H$137</f>
        <v>SHUMA NETO E KËRKUAR</v>
      </c>
      <c r="AE36" s="540">
        <f>'KB 1'!I$137</f>
        <v>0</v>
      </c>
      <c r="AF36" s="540">
        <f>'KB 1'!J$137</f>
        <v>0</v>
      </c>
      <c r="AG36" s="540">
        <f>'KB 1'!K$137</f>
        <v>0</v>
      </c>
      <c r="AH36" s="540">
        <f>'KB 1'!L$137</f>
        <v>0</v>
      </c>
      <c r="AI36" s="540">
        <f>'KB 1'!M$137</f>
        <v>0</v>
      </c>
    </row>
    <row r="37" spans="1:38" x14ac:dyDescent="0.25">
      <c r="A37" s="237"/>
      <c r="B37" s="243"/>
      <c r="C37" s="243"/>
      <c r="D37" s="243"/>
      <c r="E37" s="243"/>
      <c r="F37" s="234"/>
      <c r="K37" s="297"/>
      <c r="L37" s="226"/>
      <c r="M37" s="547"/>
      <c r="P37" s="541"/>
      <c r="Q37" s="541"/>
      <c r="R37" s="541"/>
      <c r="S37" s="541"/>
      <c r="T37" s="541"/>
      <c r="U37" s="541"/>
      <c r="V37" s="541"/>
      <c r="W37" s="541"/>
      <c r="X37" s="542"/>
      <c r="Y37" s="542"/>
      <c r="Z37" s="542"/>
      <c r="AA37" s="542"/>
      <c r="AB37" s="542"/>
      <c r="AC37" s="541"/>
      <c r="AD37" s="541"/>
      <c r="AE37" s="541"/>
      <c r="AF37" s="541"/>
      <c r="AG37" s="541"/>
      <c r="AH37" s="541"/>
      <c r="AI37" s="541"/>
    </row>
    <row r="38" spans="1:38" x14ac:dyDescent="0.25">
      <c r="A38" s="237" t="e">
        <f>#REF!</f>
        <v>#REF!</v>
      </c>
      <c r="B38" s="243" t="e">
        <f>#REF!</f>
        <v>#REF!</v>
      </c>
      <c r="C38" s="243" t="e">
        <f>#REF!</f>
        <v>#REF!</v>
      </c>
      <c r="D38" s="243" t="e">
        <f>#REF!</f>
        <v>#REF!</v>
      </c>
      <c r="E38" s="243" t="e">
        <f>#REF!</f>
        <v>#REF!</v>
      </c>
      <c r="F38" s="234"/>
      <c r="J38" s="243"/>
      <c r="K38" s="243"/>
      <c r="L38" s="226">
        <v>2</v>
      </c>
      <c r="M38" s="549">
        <f>'KB 2'!F$5</f>
        <v>0</v>
      </c>
      <c r="N38" s="243">
        <f>'KB 2'!J$5</f>
        <v>0</v>
      </c>
      <c r="P38" s="541" t="str">
        <f>H$3</f>
        <v>PARASHIKIMI I SHPENZIMEVE</v>
      </c>
      <c r="Q38" s="540">
        <f>'KB 2'!B$69</f>
        <v>0</v>
      </c>
      <c r="R38" s="540">
        <f>'KB 2'!C$69</f>
        <v>0</v>
      </c>
      <c r="S38" s="540">
        <f>'KB 2'!D$69</f>
        <v>0</v>
      </c>
      <c r="T38" s="540">
        <f>'KB 2'!E$69</f>
        <v>0</v>
      </c>
      <c r="U38" s="540">
        <f>'KB 2'!F$69</f>
        <v>0</v>
      </c>
      <c r="V38" s="540"/>
      <c r="W38" s="541" t="str">
        <f>'Z2'!H$63</f>
        <v>PARASHIKIMI I TE ARDHURAVE</v>
      </c>
      <c r="X38" s="542">
        <f t="shared" si="0"/>
        <v>0</v>
      </c>
      <c r="Y38" s="542">
        <f t="shared" si="1"/>
        <v>-300</v>
      </c>
      <c r="Z38" s="542">
        <f t="shared" si="2"/>
        <v>-800</v>
      </c>
      <c r="AA38" s="542">
        <f t="shared" si="3"/>
        <v>-800</v>
      </c>
      <c r="AB38" s="542">
        <f t="shared" si="4"/>
        <v>-800</v>
      </c>
      <c r="AC38" s="540"/>
      <c r="AD38" s="540" t="str">
        <f>'KB 2'!H$69</f>
        <v>SHUMA NETO E KËRKUAR</v>
      </c>
      <c r="AE38" s="540">
        <f>'KB 2'!I$69</f>
        <v>0</v>
      </c>
      <c r="AF38" s="540">
        <f>'KB 2'!J$69</f>
        <v>-300</v>
      </c>
      <c r="AG38" s="540">
        <f>'KB 2'!K$69</f>
        <v>-800</v>
      </c>
      <c r="AH38" s="540">
        <f>'KB 2'!L$69</f>
        <v>-800</v>
      </c>
      <c r="AI38" s="540">
        <f>'KB 2'!M$69</f>
        <v>-800</v>
      </c>
      <c r="AJ38" s="539"/>
      <c r="AK38" s="539"/>
      <c r="AL38" s="539"/>
    </row>
    <row r="39" spans="1:38" x14ac:dyDescent="0.25">
      <c r="A39" s="237" t="e">
        <f>#REF!</f>
        <v>#REF!</v>
      </c>
      <c r="B39" s="243" t="e">
        <f>#REF!</f>
        <v>#REF!</v>
      </c>
      <c r="C39" s="243" t="e">
        <f>#REF!</f>
        <v>#REF!</v>
      </c>
      <c r="D39" s="243" t="e">
        <f>#REF!</f>
        <v>#REF!</v>
      </c>
      <c r="E39" s="243" t="e">
        <f>#REF!</f>
        <v>#REF!</v>
      </c>
      <c r="F39" s="234"/>
      <c r="J39" s="243"/>
      <c r="K39" s="243"/>
      <c r="M39" s="549">
        <f>'KB 2'!F$6</f>
        <v>0</v>
      </c>
      <c r="N39" s="243">
        <f>'KB 2'!J$6</f>
        <v>0</v>
      </c>
      <c r="P39" s="541" t="str">
        <f>H$3</f>
        <v>PARASHIKIMI I SHPENZIMEVE</v>
      </c>
      <c r="Q39" s="540">
        <f>'KB 2'!B$103</f>
        <v>0</v>
      </c>
      <c r="R39" s="540">
        <f>'KB 2'!C$103</f>
        <v>0</v>
      </c>
      <c r="S39" s="540">
        <f>'KB 2'!D$103</f>
        <v>0</v>
      </c>
      <c r="T39" s="540">
        <f>'KB 2'!E$103</f>
        <v>0</v>
      </c>
      <c r="U39" s="540">
        <f>'KB 2'!F$103</f>
        <v>0</v>
      </c>
      <c r="V39" s="540"/>
      <c r="W39" s="541" t="str">
        <f>'Z2'!H$63</f>
        <v>PARASHIKIMI I TE ARDHURAVE</v>
      </c>
      <c r="X39" s="542">
        <f t="shared" si="0"/>
        <v>0</v>
      </c>
      <c r="Y39" s="542">
        <f t="shared" si="1"/>
        <v>0</v>
      </c>
      <c r="Z39" s="542">
        <f t="shared" si="2"/>
        <v>0</v>
      </c>
      <c r="AA39" s="542">
        <f t="shared" si="3"/>
        <v>0</v>
      </c>
      <c r="AB39" s="542">
        <f t="shared" si="4"/>
        <v>0</v>
      </c>
      <c r="AC39" s="540"/>
      <c r="AD39" s="540" t="str">
        <f>'KB 2'!H$103</f>
        <v>SHUMA NETO E KËRKUAR</v>
      </c>
      <c r="AE39" s="540">
        <f>'KB 2'!I$103</f>
        <v>0</v>
      </c>
      <c r="AF39" s="540">
        <f>'KB 2'!J$103</f>
        <v>0</v>
      </c>
      <c r="AG39" s="540">
        <f>'KB 2'!K$103</f>
        <v>0</v>
      </c>
      <c r="AH39" s="540">
        <f>'KB 2'!L$103</f>
        <v>0</v>
      </c>
      <c r="AI39" s="540">
        <f>'KB 2'!M$103</f>
        <v>0</v>
      </c>
      <c r="AJ39" s="539"/>
      <c r="AK39" s="539"/>
      <c r="AL39" s="539"/>
    </row>
    <row r="40" spans="1:38" x14ac:dyDescent="0.25">
      <c r="A40" s="239"/>
      <c r="B40" s="245"/>
      <c r="C40" s="245"/>
      <c r="D40" s="245"/>
      <c r="E40" s="245"/>
      <c r="F40" s="234"/>
      <c r="J40" s="243"/>
      <c r="K40" s="243"/>
      <c r="M40" s="549">
        <f>'KB 2'!F$7</f>
        <v>0</v>
      </c>
      <c r="N40" s="243">
        <f>'KB 2'!J$7</f>
        <v>0</v>
      </c>
      <c r="P40" s="541" t="str">
        <f>H$3</f>
        <v>PARASHIKIMI I SHPENZIMEVE</v>
      </c>
      <c r="Q40" s="540">
        <f>'KB 2'!B$137</f>
        <v>0</v>
      </c>
      <c r="R40" s="540">
        <f>'KB 2'!C$137</f>
        <v>0</v>
      </c>
      <c r="S40" s="540">
        <f>'KB 2'!D$137</f>
        <v>0</v>
      </c>
      <c r="T40" s="540">
        <f>'KB 2'!E$137</f>
        <v>0</v>
      </c>
      <c r="U40" s="540">
        <f>'KB 2'!F$137</f>
        <v>0</v>
      </c>
      <c r="V40" s="540"/>
      <c r="W40" s="541" t="str">
        <f>'Z2'!H$63</f>
        <v>PARASHIKIMI I TE ARDHURAVE</v>
      </c>
      <c r="X40" s="542">
        <f t="shared" si="0"/>
        <v>0</v>
      </c>
      <c r="Y40" s="542">
        <f t="shared" si="1"/>
        <v>0</v>
      </c>
      <c r="Z40" s="542">
        <f t="shared" si="2"/>
        <v>0</v>
      </c>
      <c r="AA40" s="542">
        <f t="shared" si="3"/>
        <v>0</v>
      </c>
      <c r="AB40" s="542">
        <f t="shared" si="4"/>
        <v>0</v>
      </c>
      <c r="AC40" s="540"/>
      <c r="AD40" s="540" t="str">
        <f>'KB 2'!H$137</f>
        <v>SHUMA NETO E KËRKUAR</v>
      </c>
      <c r="AE40" s="540">
        <f>'KB 2'!I$137</f>
        <v>0</v>
      </c>
      <c r="AF40" s="540">
        <f>'KB 2'!J$137</f>
        <v>0</v>
      </c>
      <c r="AG40" s="540">
        <f>'KB 2'!K$137</f>
        <v>0</v>
      </c>
      <c r="AH40" s="540">
        <f>'KB 2'!L$137</f>
        <v>0</v>
      </c>
      <c r="AI40" s="540">
        <f>'KB 2'!M$137</f>
        <v>0</v>
      </c>
      <c r="AJ40" s="539"/>
      <c r="AK40" s="539"/>
      <c r="AL40" s="539"/>
    </row>
    <row r="41" spans="1:38" x14ac:dyDescent="0.25">
      <c r="A41" s="237"/>
      <c r="B41" s="228"/>
      <c r="C41" s="228"/>
      <c r="D41" s="228"/>
      <c r="E41" s="228"/>
      <c r="F41" s="234"/>
      <c r="K41" s="297"/>
      <c r="M41" s="547"/>
      <c r="P41" s="541"/>
      <c r="Q41" s="541"/>
      <c r="R41" s="541"/>
      <c r="S41" s="541"/>
      <c r="T41" s="541"/>
      <c r="U41" s="541"/>
      <c r="V41" s="541"/>
      <c r="W41" s="541"/>
      <c r="X41" s="542"/>
      <c r="Y41" s="542"/>
      <c r="Z41" s="542"/>
      <c r="AA41" s="542"/>
      <c r="AB41" s="542"/>
      <c r="AC41" s="541"/>
      <c r="AD41" s="541"/>
      <c r="AE41" s="541"/>
      <c r="AF41" s="541"/>
      <c r="AG41" s="541"/>
      <c r="AH41" s="541"/>
      <c r="AI41" s="541"/>
      <c r="AJ41" s="297"/>
      <c r="AK41" s="297"/>
      <c r="AL41" s="297"/>
    </row>
    <row r="42" spans="1:38" x14ac:dyDescent="0.25">
      <c r="A42" s="237" t="e">
        <f>#REF!</f>
        <v>#REF!</v>
      </c>
      <c r="B42" s="228" t="e">
        <f>#REF!</f>
        <v>#REF!</v>
      </c>
      <c r="C42" s="228" t="e">
        <f>#REF!</f>
        <v>#REF!</v>
      </c>
      <c r="D42" s="228" t="e">
        <f>#REF!</f>
        <v>#REF!</v>
      </c>
      <c r="E42" s="228" t="e">
        <f>#REF!</f>
        <v>#REF!</v>
      </c>
      <c r="F42" s="234"/>
      <c r="J42" s="243"/>
      <c r="K42" s="243"/>
      <c r="L42" s="297">
        <v>3</v>
      </c>
      <c r="M42" s="549" t="str">
        <f>'KB 3'!F$5</f>
        <v>Aktivitet në vazhdim</v>
      </c>
      <c r="N42" s="243" t="str">
        <f>'KB 3'!J$5</f>
        <v>Funksioni ekskluzive</v>
      </c>
      <c r="P42" s="541" t="str">
        <f>H$3</f>
        <v>PARASHIKIMI I SHPENZIMEVE</v>
      </c>
      <c r="Q42" s="540">
        <f>'KB 3'!B$69</f>
        <v>2731</v>
      </c>
      <c r="R42" s="540">
        <f>'KB 3'!C$69</f>
        <v>4582</v>
      </c>
      <c r="S42" s="540">
        <f>'KB 3'!D$69</f>
        <v>4011.2927999999997</v>
      </c>
      <c r="T42" s="540">
        <f>'KB 3'!E$69</f>
        <v>4280.8516761599994</v>
      </c>
      <c r="U42" s="540">
        <f>'KB 3'!F$69</f>
        <v>4452.5138283740152</v>
      </c>
      <c r="V42" s="540"/>
      <c r="W42" s="541" t="str">
        <f>'Z2'!H$63</f>
        <v>PARASHIKIMI I TE ARDHURAVE</v>
      </c>
      <c r="X42" s="542">
        <f t="shared" si="0"/>
        <v>-1122</v>
      </c>
      <c r="Y42" s="542">
        <f t="shared" si="1"/>
        <v>-1200</v>
      </c>
      <c r="Z42" s="542">
        <f t="shared" si="2"/>
        <v>-1800.81</v>
      </c>
      <c r="AA42" s="542">
        <f t="shared" si="3"/>
        <v>-2000.6999099999998</v>
      </c>
      <c r="AB42" s="542">
        <f t="shared" si="4"/>
        <v>-2000.6999099999998</v>
      </c>
      <c r="AC42" s="540"/>
      <c r="AD42" s="540" t="str">
        <f>'KB 3'!H$69</f>
        <v>SHUMA NETO E KËRKUAR</v>
      </c>
      <c r="AE42" s="540">
        <f>'KB 3'!I$69</f>
        <v>1609</v>
      </c>
      <c r="AF42" s="540">
        <f>'KB 3'!J$69</f>
        <v>3382</v>
      </c>
      <c r="AG42" s="540">
        <f>'KB 3'!K$69</f>
        <v>2210.4827999999998</v>
      </c>
      <c r="AH42" s="540">
        <f>'KB 3'!L$69</f>
        <v>2280.1517661599996</v>
      </c>
      <c r="AI42" s="540">
        <f>'KB 3'!M$69</f>
        <v>2451.8139183740154</v>
      </c>
      <c r="AJ42" s="539"/>
      <c r="AK42" s="539"/>
      <c r="AL42" s="539"/>
    </row>
    <row r="43" spans="1:38" x14ac:dyDescent="0.25">
      <c r="A43" s="237" t="e">
        <f>#REF!</f>
        <v>#REF!</v>
      </c>
      <c r="B43" s="243" t="e">
        <f>#REF!</f>
        <v>#REF!</v>
      </c>
      <c r="C43" s="243" t="e">
        <f>#REF!</f>
        <v>#REF!</v>
      </c>
      <c r="D43" s="243" t="e">
        <f>#REF!</f>
        <v>#REF!</v>
      </c>
      <c r="E43" s="243" t="e">
        <f>#REF!</f>
        <v>#REF!</v>
      </c>
      <c r="F43" s="234"/>
      <c r="J43" s="243"/>
      <c r="K43" s="243"/>
      <c r="M43" s="549">
        <f>'KB 3'!F$6</f>
        <v>0</v>
      </c>
      <c r="N43" s="243">
        <f>'KB 3'!J$6</f>
        <v>0</v>
      </c>
      <c r="P43" s="541" t="str">
        <f>H$3</f>
        <v>PARASHIKIMI I SHPENZIMEVE</v>
      </c>
      <c r="Q43" s="540">
        <f>'KB 3'!B$103</f>
        <v>0</v>
      </c>
      <c r="R43" s="540">
        <f>'KB 3'!C$103</f>
        <v>0</v>
      </c>
      <c r="S43" s="540">
        <f>'KB 3'!D$103</f>
        <v>0</v>
      </c>
      <c r="T43" s="540">
        <f>'KB 3'!E$103</f>
        <v>0</v>
      </c>
      <c r="U43" s="540">
        <f>'KB 3'!F$103</f>
        <v>0</v>
      </c>
      <c r="V43" s="540"/>
      <c r="W43" s="541" t="str">
        <f>'Z2'!H$63</f>
        <v>PARASHIKIMI I TE ARDHURAVE</v>
      </c>
      <c r="X43" s="542">
        <f t="shared" si="0"/>
        <v>0</v>
      </c>
      <c r="Y43" s="542">
        <f t="shared" si="1"/>
        <v>0</v>
      </c>
      <c r="Z43" s="542">
        <f t="shared" si="2"/>
        <v>0</v>
      </c>
      <c r="AA43" s="542">
        <f t="shared" si="3"/>
        <v>0</v>
      </c>
      <c r="AB43" s="542">
        <f t="shared" si="4"/>
        <v>0</v>
      </c>
      <c r="AC43" s="540"/>
      <c r="AD43" s="540" t="str">
        <f>'KB 3'!H$103</f>
        <v>SHUMA NETO E KËRKUAR</v>
      </c>
      <c r="AE43" s="540">
        <f>'KB 3'!I$103</f>
        <v>0</v>
      </c>
      <c r="AF43" s="540">
        <f>'KB 3'!J$103</f>
        <v>0</v>
      </c>
      <c r="AG43" s="540">
        <f>'KB 3'!K$103</f>
        <v>0</v>
      </c>
      <c r="AH43" s="540">
        <f>'KB 3'!L$103</f>
        <v>0</v>
      </c>
      <c r="AI43" s="540">
        <f>'KB 3'!M$103</f>
        <v>0</v>
      </c>
      <c r="AJ43" s="539"/>
      <c r="AK43" s="539"/>
      <c r="AL43" s="539"/>
    </row>
    <row r="44" spans="1:38" x14ac:dyDescent="0.25">
      <c r="A44" s="237" t="e">
        <f>#REF!</f>
        <v>#REF!</v>
      </c>
      <c r="B44" s="243" t="e">
        <f>#REF!</f>
        <v>#REF!</v>
      </c>
      <c r="C44" s="243" t="e">
        <f>#REF!</f>
        <v>#REF!</v>
      </c>
      <c r="D44" s="243" t="e">
        <f>#REF!</f>
        <v>#REF!</v>
      </c>
      <c r="E44" s="243" t="e">
        <f>#REF!</f>
        <v>#REF!</v>
      </c>
      <c r="F44" s="234"/>
      <c r="J44" s="243"/>
      <c r="K44" s="243"/>
      <c r="M44" s="549">
        <f>'KB 3'!F$7</f>
        <v>0</v>
      </c>
      <c r="N44" s="243">
        <f>'KB 3'!J$7</f>
        <v>0</v>
      </c>
      <c r="P44" s="541" t="str">
        <f>H$3</f>
        <v>PARASHIKIMI I SHPENZIMEVE</v>
      </c>
      <c r="Q44" s="540">
        <f>'KB 3'!B$137</f>
        <v>0</v>
      </c>
      <c r="R44" s="540">
        <f>'KB 3'!C$137</f>
        <v>0</v>
      </c>
      <c r="S44" s="540">
        <f>'KB 3'!D$137</f>
        <v>0</v>
      </c>
      <c r="T44" s="540">
        <f>'KB 3'!E$137</f>
        <v>0</v>
      </c>
      <c r="U44" s="540">
        <f>'KB 3'!F$137</f>
        <v>0</v>
      </c>
      <c r="V44" s="540"/>
      <c r="W44" s="541" t="str">
        <f>'Z2'!H$63</f>
        <v>PARASHIKIMI I TE ARDHURAVE</v>
      </c>
      <c r="X44" s="542">
        <f t="shared" si="0"/>
        <v>0</v>
      </c>
      <c r="Y44" s="542">
        <f t="shared" si="1"/>
        <v>0</v>
      </c>
      <c r="Z44" s="542">
        <f t="shared" si="2"/>
        <v>0</v>
      </c>
      <c r="AA44" s="542">
        <f t="shared" si="3"/>
        <v>0</v>
      </c>
      <c r="AB44" s="542">
        <f t="shared" si="4"/>
        <v>0</v>
      </c>
      <c r="AC44" s="540"/>
      <c r="AD44" s="540" t="str">
        <f>'KB 3'!H$137</f>
        <v>SHUMA NETO E KËRKUAR</v>
      </c>
      <c r="AE44" s="540">
        <f>'KB 3'!I$137</f>
        <v>0</v>
      </c>
      <c r="AF44" s="540">
        <f>'KB 3'!J$137</f>
        <v>0</v>
      </c>
      <c r="AG44" s="540">
        <f>'KB 3'!K$137</f>
        <v>0</v>
      </c>
      <c r="AH44" s="540">
        <f>'KB 3'!L$137</f>
        <v>0</v>
      </c>
      <c r="AI44" s="540">
        <f>'KB 3'!M$137</f>
        <v>0</v>
      </c>
      <c r="AJ44" s="539"/>
      <c r="AK44" s="539"/>
      <c r="AL44" s="539"/>
    </row>
    <row r="45" spans="1:38" x14ac:dyDescent="0.25">
      <c r="A45" s="237"/>
      <c r="B45" s="243"/>
      <c r="C45" s="243"/>
      <c r="D45" s="243"/>
      <c r="E45" s="243"/>
      <c r="F45" s="234"/>
      <c r="K45" s="297"/>
      <c r="M45" s="547"/>
      <c r="P45" s="541"/>
      <c r="Q45" s="541"/>
      <c r="R45" s="541"/>
      <c r="S45" s="541"/>
      <c r="T45" s="541"/>
      <c r="U45" s="541"/>
      <c r="V45" s="541"/>
      <c r="W45" s="541"/>
      <c r="X45" s="542"/>
      <c r="Y45" s="542"/>
      <c r="Z45" s="542"/>
      <c r="AA45" s="542"/>
      <c r="AB45" s="542"/>
      <c r="AC45" s="541"/>
      <c r="AD45" s="541"/>
      <c r="AE45" s="541"/>
      <c r="AF45" s="541"/>
      <c r="AG45" s="541"/>
      <c r="AH45" s="541"/>
      <c r="AI45" s="541"/>
      <c r="AJ45" s="297"/>
      <c r="AK45" s="297"/>
      <c r="AL45" s="297"/>
    </row>
    <row r="46" spans="1:38" x14ac:dyDescent="0.25">
      <c r="A46" s="237" t="e">
        <f>#REF!</f>
        <v>#REF!</v>
      </c>
      <c r="B46" s="243" t="e">
        <f>#REF!</f>
        <v>#REF!</v>
      </c>
      <c r="C46" s="243" t="e">
        <f>#REF!</f>
        <v>#REF!</v>
      </c>
      <c r="D46" s="243" t="e">
        <f>#REF!</f>
        <v>#REF!</v>
      </c>
      <c r="E46" s="243" t="e">
        <f>#REF!</f>
        <v>#REF!</v>
      </c>
      <c r="F46" s="234"/>
      <c r="J46" s="243"/>
      <c r="K46" s="243"/>
      <c r="L46" s="297">
        <v>4</v>
      </c>
      <c r="M46" s="549" t="str">
        <f>'KB 4'!F$5</f>
        <v>Aktivitet në vazhdim</v>
      </c>
      <c r="N46" s="243" t="str">
        <f>'KB 4'!J$5</f>
        <v>Funksioni ekskluzive</v>
      </c>
      <c r="P46" s="541" t="str">
        <f>H$3</f>
        <v>PARASHIKIMI I SHPENZIMEVE</v>
      </c>
      <c r="Q46" s="540">
        <f>'KB 4'!B$69</f>
        <v>1007</v>
      </c>
      <c r="R46" s="540">
        <f>'KB 4'!C$69</f>
        <v>7937</v>
      </c>
      <c r="S46" s="540">
        <f>'KB 4'!D$69</f>
        <v>3466.0940000000001</v>
      </c>
      <c r="T46" s="540">
        <f>'KB 4'!E$69</f>
        <v>1587.4710519999999</v>
      </c>
      <c r="U46" s="540">
        <f>'KB 4'!F$69</f>
        <v>1647.794951976</v>
      </c>
      <c r="V46" s="540"/>
      <c r="W46" s="541" t="str">
        <f>'Z2'!H$63</f>
        <v>PARASHIKIMI I TE ARDHURAVE</v>
      </c>
      <c r="X46" s="542">
        <f t="shared" si="0"/>
        <v>0</v>
      </c>
      <c r="Y46" s="542">
        <f t="shared" si="1"/>
        <v>0</v>
      </c>
      <c r="Z46" s="542">
        <f t="shared" si="2"/>
        <v>0</v>
      </c>
      <c r="AA46" s="542">
        <f t="shared" si="3"/>
        <v>0</v>
      </c>
      <c r="AB46" s="542">
        <f t="shared" si="4"/>
        <v>0</v>
      </c>
      <c r="AC46" s="540"/>
      <c r="AD46" s="540" t="str">
        <f>'KB 4'!H$69</f>
        <v>SHUMA NETO E KËRKUAR</v>
      </c>
      <c r="AE46" s="540">
        <f>'KB 4'!I$69</f>
        <v>1007</v>
      </c>
      <c r="AF46" s="540">
        <f>'KB 4'!J$69</f>
        <v>7937</v>
      </c>
      <c r="AG46" s="540">
        <f>'KB 4'!K$69</f>
        <v>3466.0940000000001</v>
      </c>
      <c r="AH46" s="540">
        <f>'KB 4'!L$69</f>
        <v>1587.4710519999999</v>
      </c>
      <c r="AI46" s="540">
        <f>'KB 4'!M$69</f>
        <v>1647.794951976</v>
      </c>
      <c r="AJ46" s="539"/>
      <c r="AK46" s="539"/>
      <c r="AL46" s="539"/>
    </row>
    <row r="47" spans="1:38" x14ac:dyDescent="0.25">
      <c r="A47" s="237" t="e">
        <f>#REF!</f>
        <v>#REF!</v>
      </c>
      <c r="B47" s="243" t="e">
        <f>#REF!</f>
        <v>#REF!</v>
      </c>
      <c r="C47" s="243" t="e">
        <f>#REF!</f>
        <v>#REF!</v>
      </c>
      <c r="D47" s="243" t="e">
        <f>#REF!</f>
        <v>#REF!</v>
      </c>
      <c r="E47" s="243" t="e">
        <f>#REF!</f>
        <v>#REF!</v>
      </c>
      <c r="F47" s="234"/>
      <c r="J47" s="243"/>
      <c r="K47" s="243"/>
      <c r="M47" s="549">
        <f>'KB 4'!F$6</f>
        <v>0</v>
      </c>
      <c r="N47" s="243">
        <f>'KB 4'!J$6</f>
        <v>0</v>
      </c>
      <c r="P47" s="541" t="str">
        <f>H$3</f>
        <v>PARASHIKIMI I SHPENZIMEVE</v>
      </c>
      <c r="Q47" s="540">
        <f>'KB 4'!B$103</f>
        <v>0</v>
      </c>
      <c r="R47" s="540">
        <f>'KB 4'!C$103</f>
        <v>0</v>
      </c>
      <c r="S47" s="540">
        <f>'KB 4'!D$103</f>
        <v>0</v>
      </c>
      <c r="T47" s="540">
        <f>'KB 4'!E$103</f>
        <v>0</v>
      </c>
      <c r="U47" s="540">
        <f>'KB 4'!F$103</f>
        <v>0</v>
      </c>
      <c r="V47" s="540"/>
      <c r="W47" s="541" t="str">
        <f>'Z2'!H$63</f>
        <v>PARASHIKIMI I TE ARDHURAVE</v>
      </c>
      <c r="X47" s="542">
        <f t="shared" si="0"/>
        <v>0</v>
      </c>
      <c r="Y47" s="542">
        <f t="shared" si="1"/>
        <v>0</v>
      </c>
      <c r="Z47" s="542">
        <f t="shared" si="2"/>
        <v>0</v>
      </c>
      <c r="AA47" s="542">
        <f t="shared" si="3"/>
        <v>0</v>
      </c>
      <c r="AB47" s="542">
        <f t="shared" si="4"/>
        <v>0</v>
      </c>
      <c r="AC47" s="540"/>
      <c r="AD47" s="540" t="str">
        <f>'KB 4'!H$103</f>
        <v>SHUMA NETO E KËRKUAR</v>
      </c>
      <c r="AE47" s="540">
        <f>'KB 4'!I$103</f>
        <v>0</v>
      </c>
      <c r="AF47" s="540">
        <f>'KB 4'!J$103</f>
        <v>0</v>
      </c>
      <c r="AG47" s="540">
        <f>'KB 4'!K$103</f>
        <v>0</v>
      </c>
      <c r="AH47" s="540">
        <f>'KB 4'!L$103</f>
        <v>0</v>
      </c>
      <c r="AI47" s="540">
        <f>'KB 4'!M$103</f>
        <v>0</v>
      </c>
      <c r="AJ47" s="539"/>
      <c r="AK47" s="539"/>
      <c r="AL47" s="539"/>
    </row>
    <row r="48" spans="1:38" x14ac:dyDescent="0.25">
      <c r="A48" s="237" t="e">
        <f>#REF!</f>
        <v>#REF!</v>
      </c>
      <c r="B48" s="243" t="e">
        <f>#REF!</f>
        <v>#REF!</v>
      </c>
      <c r="C48" s="243" t="e">
        <f>#REF!</f>
        <v>#REF!</v>
      </c>
      <c r="D48" s="243" t="e">
        <f>#REF!</f>
        <v>#REF!</v>
      </c>
      <c r="E48" s="243" t="e">
        <f>#REF!</f>
        <v>#REF!</v>
      </c>
      <c r="F48" s="234"/>
      <c r="J48" s="243"/>
      <c r="K48" s="243"/>
      <c r="M48" s="549">
        <f>'KB 4'!F$7</f>
        <v>0</v>
      </c>
      <c r="N48" s="243">
        <f>'KB 4'!J$7</f>
        <v>0</v>
      </c>
      <c r="P48" s="541" t="str">
        <f>H$3</f>
        <v>PARASHIKIMI I SHPENZIMEVE</v>
      </c>
      <c r="Q48" s="540">
        <f>'KB 4'!B$137</f>
        <v>0</v>
      </c>
      <c r="R48" s="540">
        <f>'KB 4'!C$137</f>
        <v>0</v>
      </c>
      <c r="S48" s="540">
        <f>'KB 4'!D$137</f>
        <v>0</v>
      </c>
      <c r="T48" s="540">
        <f>'KB 4'!E$137</f>
        <v>0</v>
      </c>
      <c r="U48" s="540">
        <f>'KB 4'!F$137</f>
        <v>0</v>
      </c>
      <c r="V48" s="540"/>
      <c r="W48" s="541" t="str">
        <f>'Z2'!H$63</f>
        <v>PARASHIKIMI I TE ARDHURAVE</v>
      </c>
      <c r="X48" s="542">
        <f t="shared" si="0"/>
        <v>0</v>
      </c>
      <c r="Y48" s="542">
        <f t="shared" si="1"/>
        <v>0</v>
      </c>
      <c r="Z48" s="542">
        <f t="shared" si="2"/>
        <v>0</v>
      </c>
      <c r="AA48" s="542">
        <f t="shared" si="3"/>
        <v>0</v>
      </c>
      <c r="AB48" s="542">
        <f t="shared" si="4"/>
        <v>0</v>
      </c>
      <c r="AC48" s="540"/>
      <c r="AD48" s="540" t="str">
        <f>'KB 4'!H$137</f>
        <v>SHUMA NETO E KËRKUAR</v>
      </c>
      <c r="AE48" s="540">
        <f>'KB 4'!I$137</f>
        <v>0</v>
      </c>
      <c r="AF48" s="540">
        <f>'KB 4'!J$137</f>
        <v>0</v>
      </c>
      <c r="AG48" s="540">
        <f>'KB 4'!K$137</f>
        <v>0</v>
      </c>
      <c r="AH48" s="540">
        <f>'KB 4'!L$137</f>
        <v>0</v>
      </c>
      <c r="AI48" s="540">
        <f>'KB 4'!M$137</f>
        <v>0</v>
      </c>
      <c r="AJ48" s="539"/>
      <c r="AK48" s="539"/>
      <c r="AL48" s="539"/>
    </row>
    <row r="49" spans="1:38" x14ac:dyDescent="0.25">
      <c r="A49" s="237"/>
      <c r="B49" s="243"/>
      <c r="C49" s="243"/>
      <c r="D49" s="243"/>
      <c r="E49" s="243"/>
      <c r="F49" s="234"/>
      <c r="K49" s="297"/>
      <c r="M49" s="547"/>
      <c r="P49" s="541"/>
      <c r="Q49" s="541"/>
      <c r="R49" s="541"/>
      <c r="S49" s="541"/>
      <c r="T49" s="541"/>
      <c r="U49" s="541"/>
      <c r="V49" s="541"/>
      <c r="W49" s="541"/>
      <c r="X49" s="542"/>
      <c r="Y49" s="542"/>
      <c r="Z49" s="542"/>
      <c r="AA49" s="542"/>
      <c r="AB49" s="542"/>
      <c r="AC49" s="541"/>
      <c r="AD49" s="541"/>
      <c r="AE49" s="541"/>
      <c r="AF49" s="541"/>
      <c r="AG49" s="541"/>
      <c r="AH49" s="541"/>
      <c r="AI49" s="541"/>
      <c r="AJ49" s="297"/>
      <c r="AK49" s="297"/>
      <c r="AL49" s="297"/>
    </row>
    <row r="50" spans="1:38" x14ac:dyDescent="0.25">
      <c r="A50" s="237" t="e">
        <f>#REF!</f>
        <v>#REF!</v>
      </c>
      <c r="B50" s="243" t="e">
        <f>#REF!</f>
        <v>#REF!</v>
      </c>
      <c r="C50" s="243" t="e">
        <f>#REF!</f>
        <v>#REF!</v>
      </c>
      <c r="D50" s="243" t="e">
        <f>#REF!</f>
        <v>#REF!</v>
      </c>
      <c r="E50" s="243" t="e">
        <f>#REF!</f>
        <v>#REF!</v>
      </c>
      <c r="F50" s="234"/>
      <c r="J50" s="243"/>
      <c r="K50" s="243"/>
      <c r="L50" s="297">
        <v>5</v>
      </c>
      <c r="M50" s="549">
        <f>'KB 5'!F$5</f>
        <v>0</v>
      </c>
      <c r="N50" s="243">
        <f>'KB 5'!J$5</f>
        <v>0</v>
      </c>
      <c r="P50" s="541" t="str">
        <f>H$3</f>
        <v>PARASHIKIMI I SHPENZIMEVE</v>
      </c>
      <c r="Q50" s="540">
        <f>'KB 5'!B$69</f>
        <v>0</v>
      </c>
      <c r="R50" s="540">
        <f>'KB 5'!C$69</f>
        <v>0</v>
      </c>
      <c r="S50" s="540">
        <f>'KB 5'!D$69</f>
        <v>0</v>
      </c>
      <c r="T50" s="540">
        <f>'KB 5'!E$69</f>
        <v>0</v>
      </c>
      <c r="U50" s="540">
        <f>'KB 5'!F$69</f>
        <v>0</v>
      </c>
      <c r="V50" s="540"/>
      <c r="W50" s="541" t="str">
        <f>'Z2'!H$63</f>
        <v>PARASHIKIMI I TE ARDHURAVE</v>
      </c>
      <c r="X50" s="542">
        <f t="shared" si="0"/>
        <v>0</v>
      </c>
      <c r="Y50" s="542">
        <f t="shared" si="1"/>
        <v>0</v>
      </c>
      <c r="Z50" s="542">
        <f t="shared" si="2"/>
        <v>0</v>
      </c>
      <c r="AA50" s="542">
        <f t="shared" si="3"/>
        <v>0</v>
      </c>
      <c r="AB50" s="542">
        <f t="shared" si="4"/>
        <v>0</v>
      </c>
      <c r="AC50" s="540"/>
      <c r="AD50" s="540" t="str">
        <f>'KB 5'!H$69</f>
        <v>SHUMA NETO E KËRKUAR</v>
      </c>
      <c r="AE50" s="540">
        <f>'KB 5'!I$69</f>
        <v>0</v>
      </c>
      <c r="AF50" s="540">
        <f>'KB 5'!J$69</f>
        <v>0</v>
      </c>
      <c r="AG50" s="540">
        <f>'KB 5'!K$69</f>
        <v>0</v>
      </c>
      <c r="AH50" s="540">
        <f>'KB 5'!L$69</f>
        <v>0</v>
      </c>
      <c r="AI50" s="540">
        <f>'KB 5'!M$69</f>
        <v>0</v>
      </c>
      <c r="AJ50" s="539"/>
      <c r="AK50" s="539"/>
      <c r="AL50" s="539"/>
    </row>
    <row r="51" spans="1:38" x14ac:dyDescent="0.25">
      <c r="A51" s="237" t="e">
        <f>#REF!</f>
        <v>#REF!</v>
      </c>
      <c r="B51" s="243" t="e">
        <f>#REF!</f>
        <v>#REF!</v>
      </c>
      <c r="C51" s="243" t="e">
        <f>#REF!</f>
        <v>#REF!</v>
      </c>
      <c r="D51" s="243" t="e">
        <f>#REF!</f>
        <v>#REF!</v>
      </c>
      <c r="E51" s="243" t="e">
        <f>#REF!</f>
        <v>#REF!</v>
      </c>
      <c r="F51" s="234"/>
      <c r="J51" s="243"/>
      <c r="K51" s="243"/>
      <c r="M51" s="549">
        <f>'KB 5'!F$6</f>
        <v>0</v>
      </c>
      <c r="N51" s="243">
        <f>'KB 5'!J$6</f>
        <v>0</v>
      </c>
      <c r="P51" s="541" t="str">
        <f>H$3</f>
        <v>PARASHIKIMI I SHPENZIMEVE</v>
      </c>
      <c r="Q51" s="540">
        <f>'KB 5'!B$103</f>
        <v>0</v>
      </c>
      <c r="R51" s="540">
        <f>'KB 5'!C$103</f>
        <v>0</v>
      </c>
      <c r="S51" s="540">
        <f>'KB 5'!D$103</f>
        <v>0</v>
      </c>
      <c r="T51" s="540">
        <f>'KB 5'!E$103</f>
        <v>0</v>
      </c>
      <c r="U51" s="540">
        <f>'KB 5'!F$103</f>
        <v>0</v>
      </c>
      <c r="V51" s="540"/>
      <c r="W51" s="541" t="str">
        <f>'Z2'!H$63</f>
        <v>PARASHIKIMI I TE ARDHURAVE</v>
      </c>
      <c r="X51" s="542">
        <f t="shared" si="0"/>
        <v>0</v>
      </c>
      <c r="Y51" s="542">
        <f t="shared" si="1"/>
        <v>0</v>
      </c>
      <c r="Z51" s="542">
        <f t="shared" si="2"/>
        <v>0</v>
      </c>
      <c r="AA51" s="542">
        <f t="shared" si="3"/>
        <v>0</v>
      </c>
      <c r="AB51" s="542">
        <f t="shared" si="4"/>
        <v>0</v>
      </c>
      <c r="AC51" s="540"/>
      <c r="AD51" s="540" t="str">
        <f>'KB 5'!H$103</f>
        <v>SHUMA NETO E KËRKUAR</v>
      </c>
      <c r="AE51" s="540">
        <f>'KB 5'!I$103</f>
        <v>0</v>
      </c>
      <c r="AF51" s="540">
        <f>'KB 5'!J$103</f>
        <v>0</v>
      </c>
      <c r="AG51" s="540">
        <f>'KB 5'!K$103</f>
        <v>0</v>
      </c>
      <c r="AH51" s="540">
        <f>'KB 5'!L$103</f>
        <v>0</v>
      </c>
      <c r="AI51" s="540">
        <f>'KB 5'!M$103</f>
        <v>0</v>
      </c>
      <c r="AJ51" s="539"/>
      <c r="AK51" s="539"/>
      <c r="AL51" s="539"/>
    </row>
    <row r="52" spans="1:38" x14ac:dyDescent="0.25">
      <c r="A52" s="237" t="e">
        <f>#REF!</f>
        <v>#REF!</v>
      </c>
      <c r="B52" s="243" t="e">
        <f>#REF!</f>
        <v>#REF!</v>
      </c>
      <c r="C52" s="243" t="e">
        <f>#REF!</f>
        <v>#REF!</v>
      </c>
      <c r="D52" s="243" t="e">
        <f>#REF!</f>
        <v>#REF!</v>
      </c>
      <c r="E52" s="243" t="e">
        <f>#REF!</f>
        <v>#REF!</v>
      </c>
      <c r="F52" s="234"/>
      <c r="J52" s="243"/>
      <c r="K52" s="243"/>
      <c r="M52" s="549">
        <f>'KB 5'!F$7</f>
        <v>0</v>
      </c>
      <c r="N52" s="243">
        <f>'KB 5'!J$7</f>
        <v>0</v>
      </c>
      <c r="P52" s="541" t="str">
        <f>H$3</f>
        <v>PARASHIKIMI I SHPENZIMEVE</v>
      </c>
      <c r="Q52" s="540">
        <f>'KB 5'!B$137</f>
        <v>0</v>
      </c>
      <c r="R52" s="540">
        <f>'KB 5'!C$137</f>
        <v>0</v>
      </c>
      <c r="S52" s="540">
        <f>'KB 5'!D$137</f>
        <v>0</v>
      </c>
      <c r="T52" s="540">
        <f>'KB 5'!E$137</f>
        <v>0</v>
      </c>
      <c r="U52" s="540">
        <f>'KB 5'!F$137</f>
        <v>0</v>
      </c>
      <c r="V52" s="540"/>
      <c r="W52" s="541" t="str">
        <f>'Z2'!H$63</f>
        <v>PARASHIKIMI I TE ARDHURAVE</v>
      </c>
      <c r="X52" s="542">
        <f t="shared" si="0"/>
        <v>0</v>
      </c>
      <c r="Y52" s="542">
        <f t="shared" si="1"/>
        <v>0</v>
      </c>
      <c r="Z52" s="542">
        <f t="shared" si="2"/>
        <v>0</v>
      </c>
      <c r="AA52" s="542">
        <f t="shared" si="3"/>
        <v>0</v>
      </c>
      <c r="AB52" s="542">
        <f t="shared" si="4"/>
        <v>0</v>
      </c>
      <c r="AC52" s="540"/>
      <c r="AD52" s="540" t="str">
        <f>'KB 5'!H$137</f>
        <v>SHUMA NETO E KËRKUAR</v>
      </c>
      <c r="AE52" s="540">
        <f>'KB 5'!I$137</f>
        <v>0</v>
      </c>
      <c r="AF52" s="540">
        <f>'KB 5'!J$137</f>
        <v>0</v>
      </c>
      <c r="AG52" s="540">
        <f>'KB 5'!K$137</f>
        <v>0</v>
      </c>
      <c r="AH52" s="540">
        <f>'KB 5'!L$137</f>
        <v>0</v>
      </c>
      <c r="AI52" s="540">
        <f>'KB 5'!M$137</f>
        <v>0</v>
      </c>
      <c r="AJ52" s="539"/>
      <c r="AK52" s="539"/>
      <c r="AL52" s="539"/>
    </row>
    <row r="53" spans="1:38" x14ac:dyDescent="0.25">
      <c r="A53" s="237"/>
      <c r="B53" s="243"/>
      <c r="C53" s="243"/>
      <c r="D53" s="243"/>
      <c r="E53" s="243"/>
      <c r="F53" s="234"/>
      <c r="K53" s="297"/>
      <c r="M53" s="547"/>
      <c r="P53" s="541"/>
      <c r="Q53" s="541"/>
      <c r="R53" s="541"/>
      <c r="S53" s="541"/>
      <c r="T53" s="541"/>
      <c r="U53" s="541"/>
      <c r="V53" s="541"/>
      <c r="W53" s="541"/>
      <c r="X53" s="542"/>
      <c r="Y53" s="542"/>
      <c r="Z53" s="542"/>
      <c r="AA53" s="542"/>
      <c r="AB53" s="542"/>
      <c r="AC53" s="541"/>
      <c r="AD53" s="541"/>
      <c r="AE53" s="541"/>
      <c r="AF53" s="541"/>
      <c r="AG53" s="541"/>
      <c r="AH53" s="541"/>
      <c r="AI53" s="541"/>
      <c r="AJ53" s="297"/>
      <c r="AK53" s="297"/>
      <c r="AL53" s="297"/>
    </row>
    <row r="54" spans="1:38" x14ac:dyDescent="0.25">
      <c r="A54" s="237" t="e">
        <f>#REF!</f>
        <v>#REF!</v>
      </c>
      <c r="B54" s="243" t="e">
        <f>#REF!</f>
        <v>#REF!</v>
      </c>
      <c r="C54" s="243" t="e">
        <f>#REF!</f>
        <v>#REF!</v>
      </c>
      <c r="D54" s="243" t="e">
        <f>#REF!</f>
        <v>#REF!</v>
      </c>
      <c r="E54" s="243" t="e">
        <f>#REF!</f>
        <v>#REF!</v>
      </c>
      <c r="F54" s="234"/>
      <c r="J54" s="243"/>
      <c r="K54" s="243"/>
      <c r="L54" s="297">
        <v>6</v>
      </c>
      <c r="M54" s="549">
        <f>'KB 6'!F$5</f>
        <v>0</v>
      </c>
      <c r="N54" s="243">
        <f>'KB 6'!J$5</f>
        <v>0</v>
      </c>
      <c r="P54" s="541" t="str">
        <f>H$3</f>
        <v>PARASHIKIMI I SHPENZIMEVE</v>
      </c>
      <c r="Q54" s="540">
        <f>'KB 6'!B$69</f>
        <v>0</v>
      </c>
      <c r="R54" s="540">
        <f>'KB 6'!C$69</f>
        <v>0</v>
      </c>
      <c r="S54" s="540">
        <f>'KB 6'!D$69</f>
        <v>0</v>
      </c>
      <c r="T54" s="540">
        <f>'KB 6'!E$69</f>
        <v>0</v>
      </c>
      <c r="U54" s="540">
        <f>'KB 6'!F$69</f>
        <v>0</v>
      </c>
      <c r="V54" s="540"/>
      <c r="W54" s="541" t="str">
        <f>'Z2'!H$63</f>
        <v>PARASHIKIMI I TE ARDHURAVE</v>
      </c>
      <c r="X54" s="542">
        <f t="shared" si="0"/>
        <v>0</v>
      </c>
      <c r="Y54" s="542">
        <f t="shared" si="1"/>
        <v>0</v>
      </c>
      <c r="Z54" s="542">
        <f t="shared" si="2"/>
        <v>0</v>
      </c>
      <c r="AA54" s="542">
        <f t="shared" si="3"/>
        <v>0</v>
      </c>
      <c r="AB54" s="542">
        <f t="shared" si="4"/>
        <v>0</v>
      </c>
      <c r="AC54" s="540"/>
      <c r="AD54" s="540" t="str">
        <f>'KB 6'!H$69</f>
        <v>SHUMA NETO E KËRKUAR</v>
      </c>
      <c r="AE54" s="540">
        <f>'KB 6'!I$69</f>
        <v>0</v>
      </c>
      <c r="AF54" s="540">
        <f>'KB 6'!J$69</f>
        <v>0</v>
      </c>
      <c r="AG54" s="540">
        <f>'KB 6'!K$69</f>
        <v>0</v>
      </c>
      <c r="AH54" s="540">
        <f>'KB 6'!L$69</f>
        <v>0</v>
      </c>
      <c r="AI54" s="540">
        <f>'KB 6'!M$69</f>
        <v>0</v>
      </c>
      <c r="AJ54" s="539"/>
      <c r="AK54" s="539"/>
      <c r="AL54" s="539"/>
    </row>
    <row r="55" spans="1:38" x14ac:dyDescent="0.25">
      <c r="A55" s="237" t="e">
        <f>#REF!</f>
        <v>#REF!</v>
      </c>
      <c r="B55" s="243" t="e">
        <f>#REF!</f>
        <v>#REF!</v>
      </c>
      <c r="C55" s="243" t="e">
        <f>#REF!</f>
        <v>#REF!</v>
      </c>
      <c r="D55" s="243" t="e">
        <f>#REF!</f>
        <v>#REF!</v>
      </c>
      <c r="E55" s="243" t="e">
        <f>#REF!</f>
        <v>#REF!</v>
      </c>
      <c r="F55" s="234"/>
      <c r="J55" s="243"/>
      <c r="K55" s="243"/>
      <c r="M55" s="549">
        <f>'KB 6'!F$6</f>
        <v>0</v>
      </c>
      <c r="N55" s="243">
        <f>'KB 6'!J$6</f>
        <v>0</v>
      </c>
      <c r="P55" s="541" t="str">
        <f>H$3</f>
        <v>PARASHIKIMI I SHPENZIMEVE</v>
      </c>
      <c r="Q55" s="540">
        <f>'KB 6'!B$103</f>
        <v>0</v>
      </c>
      <c r="R55" s="540">
        <f>'KB 6'!C$103</f>
        <v>0</v>
      </c>
      <c r="S55" s="540">
        <f>'KB 6'!D$103</f>
        <v>0</v>
      </c>
      <c r="T55" s="540">
        <f>'KB 6'!E$103</f>
        <v>0</v>
      </c>
      <c r="U55" s="540">
        <f>'KB 6'!F$103</f>
        <v>0</v>
      </c>
      <c r="V55" s="540"/>
      <c r="W55" s="541" t="str">
        <f>'Z2'!H$63</f>
        <v>PARASHIKIMI I TE ARDHURAVE</v>
      </c>
      <c r="X55" s="542">
        <f t="shared" si="0"/>
        <v>0</v>
      </c>
      <c r="Y55" s="542">
        <f t="shared" si="1"/>
        <v>0</v>
      </c>
      <c r="Z55" s="542">
        <f t="shared" si="2"/>
        <v>0</v>
      </c>
      <c r="AA55" s="542">
        <f t="shared" si="3"/>
        <v>0</v>
      </c>
      <c r="AB55" s="542">
        <f t="shared" si="4"/>
        <v>0</v>
      </c>
      <c r="AC55" s="540"/>
      <c r="AD55" s="540" t="str">
        <f>'KB 6'!H$103</f>
        <v>SHUMA NETO E KËRKUAR</v>
      </c>
      <c r="AE55" s="540">
        <f>'KB 6'!I$103</f>
        <v>0</v>
      </c>
      <c r="AF55" s="540">
        <f>'KB 6'!J$103</f>
        <v>0</v>
      </c>
      <c r="AG55" s="540">
        <f>'KB 6'!K$103</f>
        <v>0</v>
      </c>
      <c r="AH55" s="540">
        <f>'KB 6'!L$103</f>
        <v>0</v>
      </c>
      <c r="AI55" s="540">
        <f>'KB 6'!M$103</f>
        <v>0</v>
      </c>
      <c r="AJ55" s="539"/>
      <c r="AK55" s="539"/>
      <c r="AL55" s="539"/>
    </row>
    <row r="56" spans="1:38" x14ac:dyDescent="0.25">
      <c r="A56" s="237" t="e">
        <f>#REF!</f>
        <v>#REF!</v>
      </c>
      <c r="B56" s="243" t="e">
        <f>#REF!</f>
        <v>#REF!</v>
      </c>
      <c r="C56" s="243" t="e">
        <f>#REF!</f>
        <v>#REF!</v>
      </c>
      <c r="D56" s="243" t="e">
        <f>#REF!</f>
        <v>#REF!</v>
      </c>
      <c r="E56" s="243" t="e">
        <f>#REF!</f>
        <v>#REF!</v>
      </c>
      <c r="F56" s="234"/>
      <c r="J56" s="243"/>
      <c r="K56" s="243"/>
      <c r="M56" s="549">
        <f>'KB 6'!F$7</f>
        <v>0</v>
      </c>
      <c r="N56" s="243">
        <f>'KB 6'!J$7</f>
        <v>0</v>
      </c>
      <c r="P56" s="541" t="str">
        <f>H$3</f>
        <v>PARASHIKIMI I SHPENZIMEVE</v>
      </c>
      <c r="Q56" s="540">
        <f>'KB 6'!B$137</f>
        <v>0</v>
      </c>
      <c r="R56" s="540">
        <f>'KB 6'!C$137</f>
        <v>0</v>
      </c>
      <c r="S56" s="540">
        <f>'KB 6'!D$137</f>
        <v>0</v>
      </c>
      <c r="T56" s="540">
        <f>'KB 6'!E$137</f>
        <v>0</v>
      </c>
      <c r="U56" s="540">
        <f>'KB 6'!F$137</f>
        <v>0</v>
      </c>
      <c r="V56" s="540"/>
      <c r="W56" s="541" t="str">
        <f>'Z2'!H$63</f>
        <v>PARASHIKIMI I TE ARDHURAVE</v>
      </c>
      <c r="X56" s="542">
        <f t="shared" si="0"/>
        <v>0</v>
      </c>
      <c r="Y56" s="542">
        <f t="shared" si="1"/>
        <v>0</v>
      </c>
      <c r="Z56" s="542">
        <f t="shared" si="2"/>
        <v>0</v>
      </c>
      <c r="AA56" s="542">
        <f t="shared" si="3"/>
        <v>0</v>
      </c>
      <c r="AB56" s="542">
        <f t="shared" si="4"/>
        <v>0</v>
      </c>
      <c r="AC56" s="540"/>
      <c r="AD56" s="540" t="str">
        <f>'KB 6'!H$137</f>
        <v>SHUMA NETO E KËRKUAR</v>
      </c>
      <c r="AE56" s="540">
        <f>'KB 6'!I$137</f>
        <v>0</v>
      </c>
      <c r="AF56" s="540">
        <f>'KB 6'!J$137</f>
        <v>0</v>
      </c>
      <c r="AG56" s="540">
        <f>'KB 6'!K$137</f>
        <v>0</v>
      </c>
      <c r="AH56" s="540">
        <f>'KB 6'!L$137</f>
        <v>0</v>
      </c>
      <c r="AI56" s="540">
        <f>'KB 6'!M$137</f>
        <v>0</v>
      </c>
      <c r="AJ56" s="539"/>
      <c r="AK56" s="539"/>
      <c r="AL56" s="539"/>
    </row>
    <row r="57" spans="1:38" x14ac:dyDescent="0.25">
      <c r="A57" s="237"/>
      <c r="B57" s="243"/>
      <c r="C57" s="243"/>
      <c r="D57" s="243"/>
      <c r="E57" s="243"/>
      <c r="F57" s="234"/>
      <c r="K57" s="297"/>
      <c r="M57" s="547"/>
      <c r="P57" s="541"/>
      <c r="Q57" s="541"/>
      <c r="R57" s="541"/>
      <c r="S57" s="541"/>
      <c r="T57" s="541"/>
      <c r="U57" s="541"/>
      <c r="V57" s="541"/>
      <c r="W57" s="541"/>
      <c r="X57" s="542"/>
      <c r="Y57" s="542"/>
      <c r="Z57" s="542"/>
      <c r="AA57" s="542"/>
      <c r="AB57" s="542"/>
      <c r="AC57" s="541"/>
      <c r="AD57" s="541"/>
      <c r="AE57" s="541"/>
      <c r="AF57" s="541"/>
      <c r="AG57" s="541"/>
      <c r="AH57" s="541"/>
      <c r="AI57" s="541"/>
      <c r="AJ57" s="297"/>
      <c r="AK57" s="297"/>
      <c r="AL57" s="297"/>
    </row>
    <row r="58" spans="1:38" x14ac:dyDescent="0.25">
      <c r="A58" s="237" t="e">
        <f>#REF!</f>
        <v>#REF!</v>
      </c>
      <c r="B58" s="243" t="e">
        <f>#REF!</f>
        <v>#REF!</v>
      </c>
      <c r="C58" s="243" t="e">
        <f>#REF!</f>
        <v>#REF!</v>
      </c>
      <c r="D58" s="243" t="e">
        <f>#REF!</f>
        <v>#REF!</v>
      </c>
      <c r="E58" s="243" t="e">
        <f>#REF!</f>
        <v>#REF!</v>
      </c>
      <c r="F58" s="234"/>
      <c r="J58" s="243"/>
      <c r="K58" s="243"/>
      <c r="L58" s="297">
        <v>7</v>
      </c>
      <c r="M58" s="549">
        <f>'KB 7'!F$5</f>
        <v>0</v>
      </c>
      <c r="N58" s="243">
        <f>'KB 7'!J$5</f>
        <v>0</v>
      </c>
      <c r="P58" s="541" t="str">
        <f>H$3</f>
        <v>PARASHIKIMI I SHPENZIMEVE</v>
      </c>
      <c r="Q58" s="540">
        <f>'KB 7'!B$69</f>
        <v>0</v>
      </c>
      <c r="R58" s="540">
        <f>'KB 7'!C$69</f>
        <v>0</v>
      </c>
      <c r="S58" s="540">
        <f>'KB 7'!D$69</f>
        <v>0</v>
      </c>
      <c r="T58" s="540">
        <f>'KB 7'!E$69</f>
        <v>0</v>
      </c>
      <c r="U58" s="540">
        <f>'KB 7'!F$69</f>
        <v>0</v>
      </c>
      <c r="V58" s="540"/>
      <c r="W58" s="541" t="str">
        <f>'Z2'!H$63</f>
        <v>PARASHIKIMI I TE ARDHURAVE</v>
      </c>
      <c r="X58" s="542">
        <f t="shared" si="0"/>
        <v>0</v>
      </c>
      <c r="Y58" s="542">
        <f t="shared" si="1"/>
        <v>0</v>
      </c>
      <c r="Z58" s="542">
        <f t="shared" si="2"/>
        <v>0</v>
      </c>
      <c r="AA58" s="542">
        <f t="shared" si="3"/>
        <v>0</v>
      </c>
      <c r="AB58" s="542">
        <f t="shared" si="4"/>
        <v>0</v>
      </c>
      <c r="AC58" s="540"/>
      <c r="AD58" s="540" t="str">
        <f>'KB 7'!H$69</f>
        <v>SHUMA NETO E KËRKUAR</v>
      </c>
      <c r="AE58" s="540">
        <f>'KB 7'!I$69</f>
        <v>0</v>
      </c>
      <c r="AF58" s="540">
        <f>'KB 7'!J$69</f>
        <v>0</v>
      </c>
      <c r="AG58" s="540">
        <f>'KB 7'!K$69</f>
        <v>0</v>
      </c>
      <c r="AH58" s="540">
        <f>'KB 7'!L$69</f>
        <v>0</v>
      </c>
      <c r="AI58" s="540">
        <f>'KB 7'!M$69</f>
        <v>0</v>
      </c>
      <c r="AJ58" s="539"/>
      <c r="AK58" s="539"/>
      <c r="AL58" s="539"/>
    </row>
    <row r="59" spans="1:38" x14ac:dyDescent="0.25">
      <c r="A59" s="237" t="e">
        <f>#REF!</f>
        <v>#REF!</v>
      </c>
      <c r="B59" s="243" t="e">
        <f>#REF!</f>
        <v>#REF!</v>
      </c>
      <c r="C59" s="243" t="e">
        <f>#REF!</f>
        <v>#REF!</v>
      </c>
      <c r="D59" s="243" t="e">
        <f>#REF!</f>
        <v>#REF!</v>
      </c>
      <c r="E59" s="243" t="e">
        <f>#REF!</f>
        <v>#REF!</v>
      </c>
      <c r="F59" s="234"/>
      <c r="J59" s="243"/>
      <c r="K59" s="243"/>
      <c r="M59" s="549">
        <f>'KB 7'!F$6</f>
        <v>0</v>
      </c>
      <c r="N59" s="243">
        <f>'KB 7'!J$6</f>
        <v>0</v>
      </c>
      <c r="P59" s="541" t="str">
        <f>H$3</f>
        <v>PARASHIKIMI I SHPENZIMEVE</v>
      </c>
      <c r="Q59" s="540">
        <f>'KB 7'!B$103</f>
        <v>0</v>
      </c>
      <c r="R59" s="540">
        <f>'KB 7'!C$103</f>
        <v>0</v>
      </c>
      <c r="S59" s="540">
        <f>'KB 7'!D$103</f>
        <v>0</v>
      </c>
      <c r="T59" s="540">
        <f>'KB 7'!E$103</f>
        <v>0</v>
      </c>
      <c r="U59" s="540">
        <f>'KB 7'!F$103</f>
        <v>0</v>
      </c>
      <c r="V59" s="540"/>
      <c r="W59" s="541" t="str">
        <f>'Z2'!H$63</f>
        <v>PARASHIKIMI I TE ARDHURAVE</v>
      </c>
      <c r="X59" s="542">
        <f t="shared" si="0"/>
        <v>0</v>
      </c>
      <c r="Y59" s="542">
        <f t="shared" si="1"/>
        <v>0</v>
      </c>
      <c r="Z59" s="542">
        <f t="shared" si="2"/>
        <v>0</v>
      </c>
      <c r="AA59" s="542">
        <f t="shared" si="3"/>
        <v>0</v>
      </c>
      <c r="AB59" s="542">
        <f t="shared" si="4"/>
        <v>0</v>
      </c>
      <c r="AC59" s="540"/>
      <c r="AD59" s="540" t="str">
        <f>'KB 7'!H$103</f>
        <v>SHUMA NETO E KËRKUAR</v>
      </c>
      <c r="AE59" s="540">
        <f>'KB 7'!I$103</f>
        <v>0</v>
      </c>
      <c r="AF59" s="540">
        <f>'KB 7'!J$103</f>
        <v>0</v>
      </c>
      <c r="AG59" s="540">
        <f>'KB 7'!K$103</f>
        <v>0</v>
      </c>
      <c r="AH59" s="540">
        <f>'KB 7'!L$103</f>
        <v>0</v>
      </c>
      <c r="AI59" s="540">
        <f>'KB 7'!M$103</f>
        <v>0</v>
      </c>
      <c r="AJ59" s="539"/>
      <c r="AK59" s="539"/>
      <c r="AL59" s="539"/>
    </row>
    <row r="60" spans="1:38" x14ac:dyDescent="0.25">
      <c r="A60" s="237" t="e">
        <f>#REF!</f>
        <v>#REF!</v>
      </c>
      <c r="B60" s="243" t="e">
        <f>#REF!</f>
        <v>#REF!</v>
      </c>
      <c r="C60" s="243" t="e">
        <f>#REF!</f>
        <v>#REF!</v>
      </c>
      <c r="D60" s="243" t="e">
        <f>#REF!</f>
        <v>#REF!</v>
      </c>
      <c r="E60" s="243" t="e">
        <f>#REF!</f>
        <v>#REF!</v>
      </c>
      <c r="F60" s="234"/>
      <c r="J60" s="243"/>
      <c r="K60" s="243"/>
      <c r="M60" s="549">
        <f>'KB 7'!F$7</f>
        <v>0</v>
      </c>
      <c r="N60" s="243">
        <f>'KB 7'!J$7</f>
        <v>0</v>
      </c>
      <c r="P60" s="541" t="str">
        <f>H$3</f>
        <v>PARASHIKIMI I SHPENZIMEVE</v>
      </c>
      <c r="Q60" s="540">
        <f>'KB 7'!B$137</f>
        <v>0</v>
      </c>
      <c r="R60" s="540">
        <f>'KB 7'!C$137</f>
        <v>0</v>
      </c>
      <c r="S60" s="540">
        <f>'KB 7'!D$137</f>
        <v>0</v>
      </c>
      <c r="T60" s="540">
        <f>'KB 7'!E$137</f>
        <v>0</v>
      </c>
      <c r="U60" s="540">
        <f>'KB 7'!F$137</f>
        <v>0</v>
      </c>
      <c r="V60" s="540"/>
      <c r="W60" s="541" t="str">
        <f>'Z2'!H$63</f>
        <v>PARASHIKIMI I TE ARDHURAVE</v>
      </c>
      <c r="X60" s="542">
        <f t="shared" si="0"/>
        <v>0</v>
      </c>
      <c r="Y60" s="542">
        <f t="shared" si="1"/>
        <v>0</v>
      </c>
      <c r="Z60" s="542">
        <f t="shared" si="2"/>
        <v>0</v>
      </c>
      <c r="AA60" s="542">
        <f t="shared" si="3"/>
        <v>0</v>
      </c>
      <c r="AB60" s="542">
        <f t="shared" si="4"/>
        <v>0</v>
      </c>
      <c r="AC60" s="540"/>
      <c r="AD60" s="540" t="str">
        <f>'KB 7'!H$137</f>
        <v>SHUMA NETO E KËRKUAR</v>
      </c>
      <c r="AE60" s="540">
        <f>'KB 7'!I$137</f>
        <v>0</v>
      </c>
      <c r="AF60" s="540">
        <f>'KB 7'!J$137</f>
        <v>0</v>
      </c>
      <c r="AG60" s="540">
        <f>'KB 7'!K$137</f>
        <v>0</v>
      </c>
      <c r="AH60" s="540">
        <f>'KB 7'!L$137</f>
        <v>0</v>
      </c>
      <c r="AI60" s="540">
        <f>'KB 7'!M$137</f>
        <v>0</v>
      </c>
      <c r="AJ60" s="539"/>
      <c r="AK60" s="539"/>
      <c r="AL60" s="539"/>
    </row>
    <row r="61" spans="1:38" x14ac:dyDescent="0.25">
      <c r="A61" s="237"/>
      <c r="B61" s="243"/>
      <c r="C61" s="243"/>
      <c r="D61" s="243"/>
      <c r="E61" s="243"/>
      <c r="F61" s="234"/>
      <c r="K61" s="297"/>
      <c r="M61" s="547"/>
      <c r="P61" s="541"/>
      <c r="Q61" s="541"/>
      <c r="R61" s="541"/>
      <c r="S61" s="541"/>
      <c r="T61" s="541"/>
      <c r="U61" s="541"/>
      <c r="V61" s="541"/>
      <c r="W61" s="541"/>
      <c r="X61" s="542"/>
      <c r="Y61" s="542"/>
      <c r="Z61" s="542"/>
      <c r="AA61" s="542"/>
      <c r="AB61" s="542"/>
      <c r="AC61" s="541"/>
      <c r="AD61" s="541"/>
      <c r="AE61" s="541"/>
      <c r="AF61" s="541"/>
      <c r="AG61" s="541"/>
      <c r="AH61" s="541"/>
      <c r="AI61" s="541"/>
      <c r="AJ61" s="297"/>
      <c r="AK61" s="297"/>
      <c r="AL61" s="297"/>
    </row>
    <row r="62" spans="1:38" x14ac:dyDescent="0.25">
      <c r="A62" s="237" t="e">
        <f>#REF!</f>
        <v>#REF!</v>
      </c>
      <c r="B62" s="243" t="e">
        <f>#REF!</f>
        <v>#REF!</v>
      </c>
      <c r="C62" s="243" t="e">
        <f>#REF!</f>
        <v>#REF!</v>
      </c>
      <c r="D62" s="243" t="e">
        <f>#REF!</f>
        <v>#REF!</v>
      </c>
      <c r="E62" s="243" t="e">
        <f>#REF!</f>
        <v>#REF!</v>
      </c>
      <c r="F62" s="234"/>
      <c r="J62" s="243"/>
      <c r="K62" s="243"/>
      <c r="L62" s="297">
        <v>8</v>
      </c>
      <c r="M62" s="549" t="str">
        <f>'KB 8'!F$5</f>
        <v>Aktivitet në vazhdim</v>
      </c>
      <c r="N62" s="243" t="str">
        <f>'KB 8'!J$5</f>
        <v>Funksioni ekskluzive</v>
      </c>
      <c r="P62" s="541" t="str">
        <f>H$3</f>
        <v>PARASHIKIMI I SHPENZIMEVE</v>
      </c>
      <c r="Q62" s="540">
        <f>'KB 8'!B$69</f>
        <v>150</v>
      </c>
      <c r="R62" s="540">
        <f>'KB 8'!C$69</f>
        <v>0</v>
      </c>
      <c r="S62" s="540">
        <f>'KB 8'!D$69</f>
        <v>0</v>
      </c>
      <c r="T62" s="540">
        <f>'KB 8'!E$69</f>
        <v>0</v>
      </c>
      <c r="U62" s="540">
        <f>'KB 8'!F$69</f>
        <v>0</v>
      </c>
      <c r="V62" s="540"/>
      <c r="W62" s="541" t="str">
        <f>'Z2'!H$63</f>
        <v>PARASHIKIMI I TE ARDHURAVE</v>
      </c>
      <c r="X62" s="542">
        <f t="shared" si="0"/>
        <v>-38</v>
      </c>
      <c r="Y62" s="542">
        <f t="shared" si="1"/>
        <v>0</v>
      </c>
      <c r="Z62" s="542">
        <f t="shared" si="2"/>
        <v>0</v>
      </c>
      <c r="AA62" s="542">
        <f t="shared" si="3"/>
        <v>0</v>
      </c>
      <c r="AB62" s="542">
        <f t="shared" si="4"/>
        <v>0</v>
      </c>
      <c r="AC62" s="540"/>
      <c r="AD62" s="540" t="str">
        <f>'KB 8'!H$69</f>
        <v>SHUMA NETO E KËRKUAR</v>
      </c>
      <c r="AE62" s="540">
        <f>'KB 8'!I$69</f>
        <v>112</v>
      </c>
      <c r="AF62" s="540">
        <f>'KB 8'!J$69</f>
        <v>0</v>
      </c>
      <c r="AG62" s="540">
        <f>'KB 8'!K$69</f>
        <v>0</v>
      </c>
      <c r="AH62" s="540">
        <f>'KB 8'!L$69</f>
        <v>0</v>
      </c>
      <c r="AI62" s="540">
        <f>'KB 8'!M$69</f>
        <v>0</v>
      </c>
      <c r="AJ62" s="539"/>
      <c r="AK62" s="539"/>
      <c r="AL62" s="539"/>
    </row>
    <row r="63" spans="1:38" x14ac:dyDescent="0.25">
      <c r="A63" s="239"/>
      <c r="B63" s="245"/>
      <c r="C63" s="245"/>
      <c r="D63" s="245"/>
      <c r="E63" s="245"/>
      <c r="F63" s="234"/>
      <c r="J63" s="243"/>
      <c r="K63" s="243"/>
      <c r="M63" s="549">
        <f>'KB 8'!F$6</f>
        <v>0</v>
      </c>
      <c r="N63" s="243">
        <f>'KB 8'!J$6</f>
        <v>0</v>
      </c>
      <c r="P63" s="541" t="str">
        <f>H$3</f>
        <v>PARASHIKIMI I SHPENZIMEVE</v>
      </c>
      <c r="Q63" s="540">
        <f>'KB 8'!B$103</f>
        <v>0</v>
      </c>
      <c r="R63" s="540">
        <f>'KB 8'!C$103</f>
        <v>0</v>
      </c>
      <c r="S63" s="540">
        <f>'KB 8'!D$103</f>
        <v>0</v>
      </c>
      <c r="T63" s="540">
        <f>'KB 8'!E$103</f>
        <v>0</v>
      </c>
      <c r="U63" s="540">
        <f>'KB 8'!F$103</f>
        <v>0</v>
      </c>
      <c r="V63" s="540"/>
      <c r="W63" s="541" t="str">
        <f>'Z2'!H$63</f>
        <v>PARASHIKIMI I TE ARDHURAVE</v>
      </c>
      <c r="X63" s="542">
        <f t="shared" si="0"/>
        <v>0</v>
      </c>
      <c r="Y63" s="542">
        <f t="shared" si="1"/>
        <v>0</v>
      </c>
      <c r="Z63" s="542">
        <f t="shared" si="2"/>
        <v>0</v>
      </c>
      <c r="AA63" s="542">
        <f t="shared" si="3"/>
        <v>0</v>
      </c>
      <c r="AB63" s="542">
        <f t="shared" si="4"/>
        <v>0</v>
      </c>
      <c r="AC63" s="540"/>
      <c r="AD63" s="540" t="str">
        <f>'KB 8'!H$103</f>
        <v>SHUMA NETO E KËRKUAR</v>
      </c>
      <c r="AE63" s="540">
        <f>'KB 8'!I$103</f>
        <v>0</v>
      </c>
      <c r="AF63" s="540">
        <f>'KB 8'!J$103</f>
        <v>0</v>
      </c>
      <c r="AG63" s="540">
        <f>'KB 8'!K$103</f>
        <v>0</v>
      </c>
      <c r="AH63" s="540">
        <f>'KB 8'!L$103</f>
        <v>0</v>
      </c>
      <c r="AI63" s="540">
        <f>'KB 8'!M$103</f>
        <v>0</v>
      </c>
      <c r="AJ63" s="539"/>
      <c r="AK63" s="539"/>
      <c r="AL63" s="539"/>
    </row>
    <row r="64" spans="1:38" ht="15.75" thickBot="1" x14ac:dyDescent="0.3">
      <c r="F64" s="231" t="s">
        <v>98</v>
      </c>
      <c r="J64" s="243"/>
      <c r="K64" s="243"/>
      <c r="M64" s="549">
        <f>'KB 8'!F$7</f>
        <v>0</v>
      </c>
      <c r="N64" s="243">
        <f>'KB 8'!J$7</f>
        <v>0</v>
      </c>
      <c r="P64" s="541" t="str">
        <f>H$3</f>
        <v>PARASHIKIMI I SHPENZIMEVE</v>
      </c>
      <c r="Q64" s="540">
        <f>'KB 8'!B$137</f>
        <v>0</v>
      </c>
      <c r="R64" s="540">
        <f>'KB 8'!C$137</f>
        <v>0</v>
      </c>
      <c r="S64" s="540">
        <f>'KB 8'!D$137</f>
        <v>0</v>
      </c>
      <c r="T64" s="540">
        <f>'KB 8'!E$137</f>
        <v>0</v>
      </c>
      <c r="U64" s="540">
        <f>'KB 8'!F$137</f>
        <v>0</v>
      </c>
      <c r="V64" s="540"/>
      <c r="W64" s="541" t="str">
        <f>'Z2'!H$63</f>
        <v>PARASHIKIMI I TE ARDHURAVE</v>
      </c>
      <c r="X64" s="542">
        <f t="shared" si="0"/>
        <v>0</v>
      </c>
      <c r="Y64" s="542">
        <f t="shared" si="1"/>
        <v>0</v>
      </c>
      <c r="Z64" s="542">
        <f t="shared" si="2"/>
        <v>0</v>
      </c>
      <c r="AA64" s="542">
        <f t="shared" si="3"/>
        <v>0</v>
      </c>
      <c r="AB64" s="542">
        <f t="shared" si="4"/>
        <v>0</v>
      </c>
      <c r="AC64" s="540"/>
      <c r="AD64" s="540" t="str">
        <f>'KB 8'!H$137</f>
        <v>SHUMA NETO E KËRKUAR</v>
      </c>
      <c r="AE64" s="540">
        <f>'KB 8'!I$137</f>
        <v>0</v>
      </c>
      <c r="AF64" s="540">
        <f>'KB 8'!J$137</f>
        <v>0</v>
      </c>
      <c r="AG64" s="540">
        <f>'KB 8'!K$137</f>
        <v>0</v>
      </c>
      <c r="AH64" s="540">
        <f>'KB 8'!L$137</f>
        <v>0</v>
      </c>
      <c r="AI64" s="540">
        <f>'KB 8'!M$137</f>
        <v>0</v>
      </c>
      <c r="AJ64" s="539"/>
      <c r="AK64" s="539"/>
      <c r="AL64" s="539"/>
    </row>
    <row r="65" spans="1:38" ht="18.75" x14ac:dyDescent="0.3">
      <c r="A65" s="236"/>
      <c r="B65" s="241"/>
      <c r="C65" s="241"/>
      <c r="D65" s="241"/>
      <c r="E65" s="242"/>
      <c r="K65" s="297"/>
      <c r="M65" s="547"/>
      <c r="P65" s="541"/>
      <c r="Q65" s="541"/>
      <c r="R65" s="541"/>
      <c r="S65" s="541"/>
      <c r="T65" s="541"/>
      <c r="U65" s="541"/>
      <c r="V65" s="541"/>
      <c r="W65" s="541"/>
      <c r="X65" s="542"/>
      <c r="Y65" s="542"/>
      <c r="Z65" s="542"/>
      <c r="AA65" s="542"/>
      <c r="AB65" s="542"/>
      <c r="AC65" s="541"/>
      <c r="AD65" s="541"/>
      <c r="AE65" s="541"/>
      <c r="AF65" s="541"/>
      <c r="AG65" s="541"/>
      <c r="AH65" s="541"/>
      <c r="AI65" s="541"/>
      <c r="AJ65" s="297"/>
      <c r="AK65" s="297"/>
      <c r="AL65" s="297"/>
    </row>
    <row r="66" spans="1:38" x14ac:dyDescent="0.25">
      <c r="A66" s="237" t="e">
        <f>'Z2'!#REF!</f>
        <v>#REF!</v>
      </c>
      <c r="B66" s="228" t="e">
        <f>'Z2'!#REF!</f>
        <v>#REF!</v>
      </c>
      <c r="C66" s="228" t="e">
        <f>'Z2'!#REF!</f>
        <v>#REF!</v>
      </c>
      <c r="D66" s="228" t="e">
        <f>'Z2'!#REF!</f>
        <v>#REF!</v>
      </c>
      <c r="E66" s="228" t="e">
        <f>'Z2'!#REF!</f>
        <v>#REF!</v>
      </c>
      <c r="J66" s="243"/>
      <c r="K66" s="243"/>
      <c r="L66" s="297">
        <v>9</v>
      </c>
      <c r="M66" s="549">
        <f>'KB 9'!F$5</f>
        <v>0</v>
      </c>
      <c r="N66" s="243">
        <f>'KB 9'!J$5</f>
        <v>0</v>
      </c>
      <c r="P66" s="541" t="str">
        <f>H$3</f>
        <v>PARASHIKIMI I SHPENZIMEVE</v>
      </c>
      <c r="Q66" s="540">
        <f>'KB 9'!B$69</f>
        <v>0</v>
      </c>
      <c r="R66" s="540">
        <f>'KB 9'!C$69</f>
        <v>0</v>
      </c>
      <c r="S66" s="540">
        <f>'KB 9'!D$69</f>
        <v>0</v>
      </c>
      <c r="T66" s="540">
        <f>'KB 9'!E$69</f>
        <v>0</v>
      </c>
      <c r="U66" s="540">
        <f>'KB 9'!F$69</f>
        <v>0</v>
      </c>
      <c r="V66" s="540"/>
      <c r="W66" s="541" t="str">
        <f>'Z2'!H$63</f>
        <v>PARASHIKIMI I TE ARDHURAVE</v>
      </c>
      <c r="X66" s="542">
        <f t="shared" si="0"/>
        <v>0</v>
      </c>
      <c r="Y66" s="542">
        <f t="shared" si="1"/>
        <v>0</v>
      </c>
      <c r="Z66" s="542">
        <f t="shared" si="2"/>
        <v>0</v>
      </c>
      <c r="AA66" s="542">
        <f t="shared" si="3"/>
        <v>0</v>
      </c>
      <c r="AB66" s="542">
        <f t="shared" si="4"/>
        <v>0</v>
      </c>
      <c r="AC66" s="540"/>
      <c r="AD66" s="540" t="str">
        <f>'KB 9'!H$69</f>
        <v>SHUMA NETO E KËRKUAR</v>
      </c>
      <c r="AE66" s="540">
        <f>'KB 9'!I$69</f>
        <v>0</v>
      </c>
      <c r="AF66" s="540">
        <f>'KB 9'!J$69</f>
        <v>0</v>
      </c>
      <c r="AG66" s="540">
        <f>'KB 9'!K$69</f>
        <v>0</v>
      </c>
      <c r="AH66" s="540">
        <f>'KB 9'!L$69</f>
        <v>0</v>
      </c>
      <c r="AI66" s="540">
        <f>'KB 9'!M$69</f>
        <v>0</v>
      </c>
      <c r="AJ66" s="539"/>
      <c r="AK66" s="539"/>
      <c r="AL66" s="539"/>
    </row>
    <row r="67" spans="1:38" x14ac:dyDescent="0.25">
      <c r="A67" s="237" t="e">
        <f>#REF!</f>
        <v>#REF!</v>
      </c>
      <c r="B67" s="228" t="e">
        <f>#REF!</f>
        <v>#REF!</v>
      </c>
      <c r="C67" s="228" t="e">
        <f>#REF!</f>
        <v>#REF!</v>
      </c>
      <c r="D67" s="228" t="e">
        <f>#REF!</f>
        <v>#REF!</v>
      </c>
      <c r="E67" s="228" t="e">
        <f>#REF!</f>
        <v>#REF!</v>
      </c>
      <c r="J67" s="243"/>
      <c r="K67" s="243"/>
      <c r="M67" s="549">
        <f>'KB 9'!F$6</f>
        <v>0</v>
      </c>
      <c r="N67" s="243">
        <f>'KB 9'!J$6</f>
        <v>0</v>
      </c>
      <c r="P67" s="541" t="str">
        <f>H$3</f>
        <v>PARASHIKIMI I SHPENZIMEVE</v>
      </c>
      <c r="Q67" s="540">
        <f>'KB 9'!B$103</f>
        <v>0</v>
      </c>
      <c r="R67" s="540">
        <f>'KB 9'!C$103</f>
        <v>0</v>
      </c>
      <c r="S67" s="540">
        <f>'KB 9'!D$103</f>
        <v>0</v>
      </c>
      <c r="T67" s="540">
        <f>'KB 9'!E$103</f>
        <v>0</v>
      </c>
      <c r="U67" s="540">
        <f>'KB 9'!F$103</f>
        <v>0</v>
      </c>
      <c r="V67" s="540"/>
      <c r="W67" s="541" t="str">
        <f>'Z2'!H$63</f>
        <v>PARASHIKIMI I TE ARDHURAVE</v>
      </c>
      <c r="X67" s="542">
        <f t="shared" si="0"/>
        <v>0</v>
      </c>
      <c r="Y67" s="542">
        <f t="shared" si="1"/>
        <v>0</v>
      </c>
      <c r="Z67" s="542">
        <f t="shared" si="2"/>
        <v>0</v>
      </c>
      <c r="AA67" s="542">
        <f t="shared" si="3"/>
        <v>0</v>
      </c>
      <c r="AB67" s="542">
        <f t="shared" si="4"/>
        <v>0</v>
      </c>
      <c r="AC67" s="540"/>
      <c r="AD67" s="540" t="str">
        <f>'KB 9'!H$103</f>
        <v>SHUMA NETO E KËRKUAR</v>
      </c>
      <c r="AE67" s="540">
        <f>'KB 9'!I$103</f>
        <v>0</v>
      </c>
      <c r="AF67" s="540">
        <f>'KB 9'!J$103</f>
        <v>0</v>
      </c>
      <c r="AG67" s="540">
        <f>'KB 9'!K$103</f>
        <v>0</v>
      </c>
      <c r="AH67" s="540">
        <f>'KB 9'!L$103</f>
        <v>0</v>
      </c>
      <c r="AI67" s="540">
        <f>'KB 9'!M$103</f>
        <v>0</v>
      </c>
      <c r="AJ67" s="539"/>
      <c r="AK67" s="539"/>
      <c r="AL67" s="539"/>
    </row>
    <row r="68" spans="1:38" outlineLevel="1" x14ac:dyDescent="0.25">
      <c r="A68" s="237" t="e">
        <f>#REF!</f>
        <v>#REF!</v>
      </c>
      <c r="B68" s="243" t="e">
        <f>#REF!</f>
        <v>#REF!</v>
      </c>
      <c r="C68" s="243" t="e">
        <f>#REF!</f>
        <v>#REF!</v>
      </c>
      <c r="D68" s="243" t="e">
        <f>#REF!</f>
        <v>#REF!</v>
      </c>
      <c r="E68" s="243" t="e">
        <f>#REF!</f>
        <v>#REF!</v>
      </c>
      <c r="J68" s="243"/>
      <c r="K68" s="243"/>
      <c r="M68" s="549">
        <f>'KB 9'!F$7</f>
        <v>0</v>
      </c>
      <c r="N68" s="243">
        <f>'KB 9'!J$7</f>
        <v>0</v>
      </c>
      <c r="P68" s="541" t="str">
        <f>H$3</f>
        <v>PARASHIKIMI I SHPENZIMEVE</v>
      </c>
      <c r="Q68" s="540">
        <f>'KB 9'!B$137</f>
        <v>0</v>
      </c>
      <c r="R68" s="540">
        <f>'KB 9'!C$137</f>
        <v>0</v>
      </c>
      <c r="S68" s="540">
        <f>'KB 9'!D$137</f>
        <v>0</v>
      </c>
      <c r="T68" s="540">
        <f>'KB 9'!E$137</f>
        <v>0</v>
      </c>
      <c r="U68" s="540">
        <f>'KB 9'!F$137</f>
        <v>0</v>
      </c>
      <c r="V68" s="540"/>
      <c r="W68" s="541" t="str">
        <f>'Z2'!H$63</f>
        <v>PARASHIKIMI I TE ARDHURAVE</v>
      </c>
      <c r="X68" s="542">
        <f t="shared" si="0"/>
        <v>0</v>
      </c>
      <c r="Y68" s="542">
        <f t="shared" si="1"/>
        <v>0</v>
      </c>
      <c r="Z68" s="542">
        <f t="shared" si="2"/>
        <v>0</v>
      </c>
      <c r="AA68" s="542">
        <f t="shared" si="3"/>
        <v>0</v>
      </c>
      <c r="AB68" s="542">
        <f t="shared" si="4"/>
        <v>0</v>
      </c>
      <c r="AC68" s="540"/>
      <c r="AD68" s="540" t="str">
        <f>'KB 9'!H$137</f>
        <v>SHUMA NETO E KËRKUAR</v>
      </c>
      <c r="AE68" s="540">
        <f>'KB 9'!I$137</f>
        <v>0</v>
      </c>
      <c r="AF68" s="540">
        <f>'KB 9'!J$137</f>
        <v>0</v>
      </c>
      <c r="AG68" s="540">
        <f>'KB 9'!K$137</f>
        <v>0</v>
      </c>
      <c r="AH68" s="540">
        <f>'KB 9'!L$137</f>
        <v>0</v>
      </c>
      <c r="AI68" s="540">
        <f>'KB 9'!M$137</f>
        <v>0</v>
      </c>
      <c r="AJ68" s="539"/>
      <c r="AK68" s="539"/>
      <c r="AL68" s="539"/>
    </row>
    <row r="69" spans="1:38" outlineLevel="1" x14ac:dyDescent="0.25">
      <c r="A69" s="237"/>
      <c r="B69" s="243"/>
      <c r="C69" s="243"/>
      <c r="D69" s="243"/>
      <c r="E69" s="243"/>
      <c r="K69" s="297"/>
      <c r="M69" s="547"/>
      <c r="P69" s="541"/>
      <c r="Q69" s="541"/>
      <c r="R69" s="541"/>
      <c r="S69" s="541"/>
      <c r="T69" s="541"/>
      <c r="U69" s="541"/>
      <c r="V69" s="541"/>
      <c r="W69" s="541"/>
      <c r="X69" s="542"/>
      <c r="Y69" s="542"/>
      <c r="Z69" s="542"/>
      <c r="AA69" s="542"/>
      <c r="AB69" s="542"/>
      <c r="AC69" s="541"/>
      <c r="AD69" s="541"/>
      <c r="AE69" s="541"/>
      <c r="AF69" s="541"/>
      <c r="AG69" s="541"/>
      <c r="AH69" s="541"/>
      <c r="AI69" s="541"/>
      <c r="AJ69" s="297"/>
      <c r="AK69" s="297"/>
      <c r="AL69" s="297"/>
    </row>
    <row r="70" spans="1:38" outlineLevel="1" x14ac:dyDescent="0.25">
      <c r="A70" s="237" t="e">
        <f>#REF!</f>
        <v>#REF!</v>
      </c>
      <c r="B70" s="243" t="e">
        <f>#REF!</f>
        <v>#REF!</v>
      </c>
      <c r="C70" s="243" t="e">
        <f>#REF!</f>
        <v>#REF!</v>
      </c>
      <c r="D70" s="243" t="e">
        <f>#REF!</f>
        <v>#REF!</v>
      </c>
      <c r="E70" s="243" t="e">
        <f>#REF!</f>
        <v>#REF!</v>
      </c>
      <c r="J70" s="243"/>
      <c r="K70" s="243"/>
      <c r="L70" s="297">
        <v>10</v>
      </c>
      <c r="M70" s="549" t="str">
        <f>'KB 10'!F$5</f>
        <v>Aktivitet në vazhdim</v>
      </c>
      <c r="N70" s="243" t="str">
        <f>'KB 10'!J$5</f>
        <v>Funksioni ndarë</v>
      </c>
      <c r="P70" s="541" t="str">
        <f>H$3</f>
        <v>PARASHIKIMI I SHPENZIMEVE</v>
      </c>
      <c r="Q70" s="540">
        <f>'KB 10'!B$69</f>
        <v>780</v>
      </c>
      <c r="R70" s="540">
        <f>'KB 10'!C$69</f>
        <v>436</v>
      </c>
      <c r="S70" s="540">
        <f>'KB 10'!D$69</f>
        <v>493.74</v>
      </c>
      <c r="T70" s="540">
        <f>'KB 10'!E$69</f>
        <v>513.98334</v>
      </c>
      <c r="U70" s="540">
        <f>'KB 10'!F$69</f>
        <v>535.05665693999993</v>
      </c>
      <c r="V70" s="540"/>
      <c r="W70" s="541" t="str">
        <f>'Z2'!H$63</f>
        <v>PARASHIKIMI I TE ARDHURAVE</v>
      </c>
      <c r="X70" s="542">
        <f t="shared" si="0"/>
        <v>0</v>
      </c>
      <c r="Y70" s="542">
        <f t="shared" si="1"/>
        <v>0</v>
      </c>
      <c r="Z70" s="542">
        <f t="shared" si="2"/>
        <v>0</v>
      </c>
      <c r="AA70" s="542">
        <f t="shared" si="3"/>
        <v>0</v>
      </c>
      <c r="AB70" s="542">
        <f t="shared" si="4"/>
        <v>0</v>
      </c>
      <c r="AC70" s="540"/>
      <c r="AD70" s="540" t="str">
        <f>'KB 10'!H$69</f>
        <v>SHUMA NETO E KËRKUAR</v>
      </c>
      <c r="AE70" s="540">
        <f>'KB 10'!I$69</f>
        <v>780</v>
      </c>
      <c r="AF70" s="540">
        <f>'KB 10'!J$69</f>
        <v>436</v>
      </c>
      <c r="AG70" s="540">
        <f>'KB 10'!K$69</f>
        <v>493.74</v>
      </c>
      <c r="AH70" s="540">
        <f>'KB 10'!L$69</f>
        <v>513.98334</v>
      </c>
      <c r="AI70" s="540">
        <f>'KB 10'!M$69</f>
        <v>535.05665693999993</v>
      </c>
      <c r="AJ70" s="539"/>
      <c r="AK70" s="539"/>
      <c r="AL70" s="539"/>
    </row>
    <row r="71" spans="1:38" outlineLevel="1" x14ac:dyDescent="0.25">
      <c r="A71" s="237" t="e">
        <f>#REF!</f>
        <v>#REF!</v>
      </c>
      <c r="B71" s="243" t="e">
        <f>#REF!</f>
        <v>#REF!</v>
      </c>
      <c r="C71" s="243" t="e">
        <f>#REF!</f>
        <v>#REF!</v>
      </c>
      <c r="D71" s="243" t="e">
        <f>#REF!</f>
        <v>#REF!</v>
      </c>
      <c r="E71" s="243" t="e">
        <f>#REF!</f>
        <v>#REF!</v>
      </c>
      <c r="J71" s="243"/>
      <c r="K71" s="243"/>
      <c r="M71" s="549">
        <f>'KB 10'!F$6</f>
        <v>0</v>
      </c>
      <c r="N71" s="243">
        <f>'KB 10'!J$6</f>
        <v>0</v>
      </c>
      <c r="P71" s="541" t="str">
        <f>H$3</f>
        <v>PARASHIKIMI I SHPENZIMEVE</v>
      </c>
      <c r="Q71" s="540">
        <f>'KB 10'!B$103</f>
        <v>0</v>
      </c>
      <c r="R71" s="540">
        <f>'KB 10'!C$103</f>
        <v>0</v>
      </c>
      <c r="S71" s="540">
        <f>'KB 10'!D$103</f>
        <v>0</v>
      </c>
      <c r="T71" s="540">
        <f>'KB 10'!E$103</f>
        <v>0</v>
      </c>
      <c r="U71" s="540">
        <f>'KB 10'!F$103</f>
        <v>0</v>
      </c>
      <c r="V71" s="540"/>
      <c r="W71" s="541" t="str">
        <f>'Z2'!H$63</f>
        <v>PARASHIKIMI I TE ARDHURAVE</v>
      </c>
      <c r="X71" s="542">
        <f t="shared" si="0"/>
        <v>0</v>
      </c>
      <c r="Y71" s="542">
        <f t="shared" si="1"/>
        <v>0</v>
      </c>
      <c r="Z71" s="542">
        <f t="shared" si="2"/>
        <v>0</v>
      </c>
      <c r="AA71" s="542">
        <f t="shared" si="3"/>
        <v>0</v>
      </c>
      <c r="AB71" s="542">
        <f t="shared" si="4"/>
        <v>0</v>
      </c>
      <c r="AC71" s="540"/>
      <c r="AD71" s="540" t="str">
        <f>'KB 10'!H$103</f>
        <v>SHUMA NETO E KËRKUAR</v>
      </c>
      <c r="AE71" s="540">
        <f>'KB 10'!I$103</f>
        <v>0</v>
      </c>
      <c r="AF71" s="540">
        <f>'KB 10'!J$103</f>
        <v>0</v>
      </c>
      <c r="AG71" s="540">
        <f>'KB 10'!K$103</f>
        <v>0</v>
      </c>
      <c r="AH71" s="540">
        <f>'KB 10'!L$103</f>
        <v>0</v>
      </c>
      <c r="AI71" s="540">
        <f>'KB 10'!M$103</f>
        <v>0</v>
      </c>
      <c r="AJ71" s="539"/>
      <c r="AK71" s="539"/>
      <c r="AL71" s="539"/>
    </row>
    <row r="72" spans="1:38" outlineLevel="1" x14ac:dyDescent="0.25">
      <c r="A72" s="237" t="e">
        <f>#REF!</f>
        <v>#REF!</v>
      </c>
      <c r="B72" s="243" t="e">
        <f>#REF!</f>
        <v>#REF!</v>
      </c>
      <c r="C72" s="243" t="e">
        <f>#REF!</f>
        <v>#REF!</v>
      </c>
      <c r="D72" s="243" t="e">
        <f>#REF!</f>
        <v>#REF!</v>
      </c>
      <c r="E72" s="243" t="e">
        <f>#REF!</f>
        <v>#REF!</v>
      </c>
      <c r="J72" s="243"/>
      <c r="K72" s="243"/>
      <c r="M72" s="549">
        <f>'KB 10'!F$7</f>
        <v>0</v>
      </c>
      <c r="N72" s="243">
        <f>'KB 10'!J$7</f>
        <v>0</v>
      </c>
      <c r="P72" s="541" t="str">
        <f>H$3</f>
        <v>PARASHIKIMI I SHPENZIMEVE</v>
      </c>
      <c r="Q72" s="540">
        <f>'KB 10'!B$137</f>
        <v>0</v>
      </c>
      <c r="R72" s="540">
        <f>'KB 10'!C$137</f>
        <v>0</v>
      </c>
      <c r="S72" s="540">
        <f>'KB 10'!D$137</f>
        <v>0</v>
      </c>
      <c r="T72" s="540">
        <f>'KB 10'!E$137</f>
        <v>0</v>
      </c>
      <c r="U72" s="540">
        <f>'KB 10'!F$137</f>
        <v>0</v>
      </c>
      <c r="V72" s="540"/>
      <c r="W72" s="541" t="str">
        <f>'Z2'!H$63</f>
        <v>PARASHIKIMI I TE ARDHURAVE</v>
      </c>
      <c r="X72" s="542">
        <f t="shared" si="0"/>
        <v>0</v>
      </c>
      <c r="Y72" s="542">
        <f t="shared" si="1"/>
        <v>0</v>
      </c>
      <c r="Z72" s="542">
        <f t="shared" si="2"/>
        <v>0</v>
      </c>
      <c r="AA72" s="542">
        <f t="shared" si="3"/>
        <v>0</v>
      </c>
      <c r="AB72" s="542">
        <f t="shared" si="4"/>
        <v>0</v>
      </c>
      <c r="AC72" s="540"/>
      <c r="AD72" s="540" t="str">
        <f>'KB 10'!H$137</f>
        <v>SHUMA NETO E KËRKUAR</v>
      </c>
      <c r="AE72" s="540">
        <f>'KB 10'!I$137</f>
        <v>0</v>
      </c>
      <c r="AF72" s="540">
        <f>'KB 10'!J$137</f>
        <v>0</v>
      </c>
      <c r="AG72" s="540">
        <f>'KB 10'!K$137</f>
        <v>0</v>
      </c>
      <c r="AH72" s="540">
        <f>'KB 10'!L$137</f>
        <v>0</v>
      </c>
      <c r="AI72" s="540">
        <f>'KB 10'!M$137</f>
        <v>0</v>
      </c>
      <c r="AJ72" s="539"/>
      <c r="AK72" s="539"/>
      <c r="AL72" s="539"/>
    </row>
    <row r="73" spans="1:38" outlineLevel="1" x14ac:dyDescent="0.25">
      <c r="A73" s="237"/>
      <c r="B73" s="243"/>
      <c r="C73" s="243"/>
      <c r="D73" s="243"/>
      <c r="E73" s="243"/>
      <c r="K73" s="297"/>
      <c r="M73" s="547"/>
      <c r="P73" s="541"/>
      <c r="Q73" s="541"/>
      <c r="R73" s="541"/>
      <c r="S73" s="541"/>
      <c r="T73" s="541"/>
      <c r="U73" s="541"/>
      <c r="V73" s="541"/>
      <c r="W73" s="541"/>
      <c r="X73" s="542"/>
      <c r="Y73" s="542"/>
      <c r="Z73" s="542"/>
      <c r="AA73" s="542"/>
      <c r="AB73" s="542"/>
      <c r="AC73" s="541"/>
      <c r="AD73" s="541"/>
      <c r="AE73" s="541"/>
      <c r="AF73" s="541"/>
      <c r="AG73" s="541"/>
      <c r="AH73" s="541"/>
      <c r="AI73" s="541"/>
      <c r="AJ73" s="297"/>
      <c r="AK73" s="297"/>
      <c r="AL73" s="297"/>
    </row>
    <row r="74" spans="1:38" outlineLevel="1" x14ac:dyDescent="0.25">
      <c r="A74" s="237" t="e">
        <f>#REF!</f>
        <v>#REF!</v>
      </c>
      <c r="B74" s="243" t="e">
        <f>#REF!</f>
        <v>#REF!</v>
      </c>
      <c r="C74" s="243" t="e">
        <f>#REF!</f>
        <v>#REF!</v>
      </c>
      <c r="D74" s="243" t="e">
        <f>#REF!</f>
        <v>#REF!</v>
      </c>
      <c r="E74" s="243" t="e">
        <f>#REF!</f>
        <v>#REF!</v>
      </c>
      <c r="J74" s="243"/>
      <c r="K74" s="243"/>
      <c r="L74" s="297">
        <v>11</v>
      </c>
      <c r="M74" s="549" t="str">
        <f>'KB 11'!F$5</f>
        <v>Aktivitet në vazhdim</v>
      </c>
      <c r="N74" s="243" t="str">
        <f>'KB 11'!J$5</f>
        <v>Funksioni ndarë</v>
      </c>
      <c r="P74" s="541" t="str">
        <f>H$3</f>
        <v>PARASHIKIMI I SHPENZIMEVE</v>
      </c>
      <c r="Q74" s="540">
        <f>'KB 11'!B$69</f>
        <v>412</v>
      </c>
      <c r="R74" s="540">
        <f>'KB 11'!C$69</f>
        <v>850</v>
      </c>
      <c r="S74" s="540">
        <f>'KB 11'!D$69</f>
        <v>900.34359999999992</v>
      </c>
      <c r="T74" s="540">
        <f>'KB 11'!E$69</f>
        <v>936.3573439999999</v>
      </c>
      <c r="U74" s="540">
        <f>'KB 11'!F$69</f>
        <v>973.81163775999994</v>
      </c>
      <c r="V74" s="540"/>
      <c r="W74" s="541" t="str">
        <f>'Z2'!H$63</f>
        <v>PARASHIKIMI I TE ARDHURAVE</v>
      </c>
      <c r="X74" s="542">
        <f t="shared" si="0"/>
        <v>0</v>
      </c>
      <c r="Y74" s="542">
        <f t="shared" si="1"/>
        <v>0</v>
      </c>
      <c r="Z74" s="542">
        <f t="shared" si="2"/>
        <v>0</v>
      </c>
      <c r="AA74" s="542">
        <f t="shared" si="3"/>
        <v>0</v>
      </c>
      <c r="AB74" s="542">
        <f t="shared" si="4"/>
        <v>0</v>
      </c>
      <c r="AC74" s="540"/>
      <c r="AD74" s="540" t="str">
        <f>'KB 11'!H$69</f>
        <v>SHUMA NETO E KËRKUAR</v>
      </c>
      <c r="AE74" s="540">
        <f>'KB 11'!I$69</f>
        <v>412</v>
      </c>
      <c r="AF74" s="540">
        <f>'KB 11'!J$69</f>
        <v>850</v>
      </c>
      <c r="AG74" s="540">
        <f>'KB 11'!K$69</f>
        <v>900.34359999999992</v>
      </c>
      <c r="AH74" s="540">
        <f>'KB 11'!L$69</f>
        <v>936.3573439999999</v>
      </c>
      <c r="AI74" s="540">
        <f>'KB 11'!M$69</f>
        <v>973.81163775999994</v>
      </c>
      <c r="AJ74" s="539"/>
      <c r="AK74" s="539"/>
      <c r="AL74" s="539"/>
    </row>
    <row r="75" spans="1:38" outlineLevel="1" x14ac:dyDescent="0.25">
      <c r="A75" s="237" t="e">
        <f>#REF!</f>
        <v>#REF!</v>
      </c>
      <c r="B75" s="243" t="e">
        <f>#REF!</f>
        <v>#REF!</v>
      </c>
      <c r="C75" s="243" t="e">
        <f>#REF!</f>
        <v>#REF!</v>
      </c>
      <c r="D75" s="243" t="e">
        <f>#REF!</f>
        <v>#REF!</v>
      </c>
      <c r="E75" s="243" t="e">
        <f>#REF!</f>
        <v>#REF!</v>
      </c>
      <c r="J75" s="243"/>
      <c r="K75" s="243"/>
      <c r="M75" s="549">
        <f>'KB 11'!F$6</f>
        <v>0</v>
      </c>
      <c r="N75" s="243">
        <f>'KB 11'!J$6</f>
        <v>0</v>
      </c>
      <c r="P75" s="541" t="str">
        <f>H$3</f>
        <v>PARASHIKIMI I SHPENZIMEVE</v>
      </c>
      <c r="Q75" s="540">
        <f>'KB 11'!B$103</f>
        <v>0</v>
      </c>
      <c r="R75" s="540">
        <f>'KB 11'!C$103</f>
        <v>0</v>
      </c>
      <c r="S75" s="540">
        <f>'KB 11'!D$103</f>
        <v>0</v>
      </c>
      <c r="T75" s="540">
        <f>'KB 11'!E$103</f>
        <v>0</v>
      </c>
      <c r="U75" s="540">
        <f>'KB 11'!F$103</f>
        <v>0</v>
      </c>
      <c r="V75" s="540"/>
      <c r="W75" s="541" t="str">
        <f>'Z2'!H$63</f>
        <v>PARASHIKIMI I TE ARDHURAVE</v>
      </c>
      <c r="X75" s="542">
        <f t="shared" si="0"/>
        <v>0</v>
      </c>
      <c r="Y75" s="542">
        <f t="shared" si="1"/>
        <v>0</v>
      </c>
      <c r="Z75" s="542">
        <f t="shared" si="2"/>
        <v>0</v>
      </c>
      <c r="AA75" s="542">
        <f t="shared" si="3"/>
        <v>0</v>
      </c>
      <c r="AB75" s="542">
        <f t="shared" si="4"/>
        <v>0</v>
      </c>
      <c r="AC75" s="540"/>
      <c r="AD75" s="540" t="str">
        <f>'KB 11'!H$103</f>
        <v>SHUMA NETO E KËRKUAR</v>
      </c>
      <c r="AE75" s="540">
        <f>'KB 11'!I$103</f>
        <v>0</v>
      </c>
      <c r="AF75" s="540">
        <f>'KB 11'!J$103</f>
        <v>0</v>
      </c>
      <c r="AG75" s="540">
        <f>'KB 11'!K$103</f>
        <v>0</v>
      </c>
      <c r="AH75" s="540">
        <f>'KB 11'!L$103</f>
        <v>0</v>
      </c>
      <c r="AI75" s="540">
        <f>'KB 11'!M$103</f>
        <v>0</v>
      </c>
      <c r="AJ75" s="539"/>
      <c r="AK75" s="539"/>
      <c r="AL75" s="539"/>
    </row>
    <row r="76" spans="1:38" outlineLevel="1" x14ac:dyDescent="0.25">
      <c r="A76" s="237" t="e">
        <f>#REF!</f>
        <v>#REF!</v>
      </c>
      <c r="B76" s="243" t="e">
        <f>#REF!</f>
        <v>#REF!</v>
      </c>
      <c r="C76" s="243" t="e">
        <f>#REF!</f>
        <v>#REF!</v>
      </c>
      <c r="D76" s="243" t="e">
        <f>#REF!</f>
        <v>#REF!</v>
      </c>
      <c r="E76" s="243" t="e">
        <f>#REF!</f>
        <v>#REF!</v>
      </c>
      <c r="J76" s="243"/>
      <c r="K76" s="243"/>
      <c r="M76" s="549">
        <f>'KB 11'!F$7</f>
        <v>0</v>
      </c>
      <c r="N76" s="243">
        <f>'KB 11'!J$7</f>
        <v>0</v>
      </c>
      <c r="P76" s="541" t="str">
        <f>H$3</f>
        <v>PARASHIKIMI I SHPENZIMEVE</v>
      </c>
      <c r="Q76" s="540">
        <f>'KB 11'!B$137</f>
        <v>0</v>
      </c>
      <c r="R76" s="540">
        <f>'KB 11'!C$137</f>
        <v>0</v>
      </c>
      <c r="S76" s="540">
        <f>'KB 11'!D$137</f>
        <v>0</v>
      </c>
      <c r="T76" s="540">
        <f>'KB 11'!E$137</f>
        <v>0</v>
      </c>
      <c r="U76" s="540">
        <f>'KB 11'!F$137</f>
        <v>0</v>
      </c>
      <c r="V76" s="540"/>
      <c r="W76" s="541" t="str">
        <f>'Z2'!H$63</f>
        <v>PARASHIKIMI I TE ARDHURAVE</v>
      </c>
      <c r="X76" s="542">
        <f t="shared" si="0"/>
        <v>0</v>
      </c>
      <c r="Y76" s="542">
        <f t="shared" si="1"/>
        <v>0</v>
      </c>
      <c r="Z76" s="542">
        <f t="shared" si="2"/>
        <v>0</v>
      </c>
      <c r="AA76" s="542">
        <f t="shared" si="3"/>
        <v>0</v>
      </c>
      <c r="AB76" s="542">
        <f t="shared" si="4"/>
        <v>0</v>
      </c>
      <c r="AC76" s="540"/>
      <c r="AD76" s="540" t="str">
        <f>'KB 11'!H$137</f>
        <v>SHUMA NETO E KËRKUAR</v>
      </c>
      <c r="AE76" s="540">
        <f>'KB 11'!I$137</f>
        <v>0</v>
      </c>
      <c r="AF76" s="540">
        <f>'KB 11'!J$137</f>
        <v>0</v>
      </c>
      <c r="AG76" s="540">
        <f>'KB 11'!K$137</f>
        <v>0</v>
      </c>
      <c r="AH76" s="540">
        <f>'KB 11'!L$137</f>
        <v>0</v>
      </c>
      <c r="AI76" s="540">
        <f>'KB 11'!M$137</f>
        <v>0</v>
      </c>
      <c r="AJ76" s="539"/>
      <c r="AK76" s="539"/>
      <c r="AL76" s="539"/>
    </row>
    <row r="77" spans="1:38" outlineLevel="1" x14ac:dyDescent="0.25">
      <c r="A77" s="237"/>
      <c r="B77" s="243"/>
      <c r="C77" s="243"/>
      <c r="D77" s="243"/>
      <c r="E77" s="243"/>
      <c r="K77" s="297"/>
      <c r="M77" s="547"/>
      <c r="P77" s="541"/>
      <c r="Q77" s="541"/>
      <c r="R77" s="541"/>
      <c r="S77" s="541"/>
      <c r="T77" s="541"/>
      <c r="U77" s="541"/>
      <c r="V77" s="541"/>
      <c r="W77" s="541"/>
      <c r="X77" s="542"/>
      <c r="Y77" s="542"/>
      <c r="Z77" s="542"/>
      <c r="AA77" s="542"/>
      <c r="AB77" s="542"/>
      <c r="AC77" s="541"/>
      <c r="AD77" s="541"/>
      <c r="AE77" s="541"/>
      <c r="AF77" s="541"/>
      <c r="AG77" s="541"/>
      <c r="AH77" s="541"/>
      <c r="AI77" s="541"/>
      <c r="AJ77" s="297"/>
      <c r="AK77" s="297"/>
      <c r="AL77" s="297"/>
    </row>
    <row r="78" spans="1:38" outlineLevel="1" x14ac:dyDescent="0.25">
      <c r="A78" s="237" t="e">
        <f>#REF!</f>
        <v>#REF!</v>
      </c>
      <c r="B78" s="243" t="e">
        <f>#REF!</f>
        <v>#REF!</v>
      </c>
      <c r="C78" s="243" t="e">
        <f>#REF!</f>
        <v>#REF!</v>
      </c>
      <c r="D78" s="243" t="e">
        <f>#REF!</f>
        <v>#REF!</v>
      </c>
      <c r="E78" s="243" t="e">
        <f>#REF!</f>
        <v>#REF!</v>
      </c>
      <c r="J78" s="243"/>
      <c r="K78" s="243"/>
      <c r="L78" s="297">
        <v>12</v>
      </c>
      <c r="M78" s="549">
        <f>'KB 12'!F$5</f>
        <v>0</v>
      </c>
      <c r="N78" s="243">
        <f>'KB 12'!J$5</f>
        <v>0</v>
      </c>
      <c r="P78" s="541" t="str">
        <f>H$3</f>
        <v>PARASHIKIMI I SHPENZIMEVE</v>
      </c>
      <c r="Q78" s="540">
        <f>'KB 12'!B$69</f>
        <v>0</v>
      </c>
      <c r="R78" s="540">
        <f>'KB 12'!C$69</f>
        <v>0</v>
      </c>
      <c r="S78" s="540">
        <f>'KB 12'!D$69</f>
        <v>0</v>
      </c>
      <c r="T78" s="540">
        <f>'KB 12'!E$69</f>
        <v>0</v>
      </c>
      <c r="U78" s="540">
        <f>'KB 12'!F$69</f>
        <v>0</v>
      </c>
      <c r="V78" s="540"/>
      <c r="W78" s="541" t="str">
        <f>'Z2'!H$63</f>
        <v>PARASHIKIMI I TE ARDHURAVE</v>
      </c>
      <c r="X78" s="542">
        <f t="shared" si="0"/>
        <v>0</v>
      </c>
      <c r="Y78" s="542">
        <f t="shared" si="1"/>
        <v>0</v>
      </c>
      <c r="Z78" s="542">
        <f t="shared" si="2"/>
        <v>0</v>
      </c>
      <c r="AA78" s="542">
        <f t="shared" si="3"/>
        <v>0</v>
      </c>
      <c r="AB78" s="542">
        <f t="shared" si="4"/>
        <v>0</v>
      </c>
      <c r="AC78" s="540"/>
      <c r="AD78" s="540" t="str">
        <f>'KB 12'!H$69</f>
        <v>SHUMA NETO E KËRKUAR</v>
      </c>
      <c r="AE78" s="540">
        <f>'KB 12'!I$69</f>
        <v>0</v>
      </c>
      <c r="AF78" s="540">
        <f>'KB 12'!J$69</f>
        <v>0</v>
      </c>
      <c r="AG78" s="540">
        <f>'KB 12'!K$69</f>
        <v>0</v>
      </c>
      <c r="AH78" s="540">
        <f>'KB 12'!L$69</f>
        <v>0</v>
      </c>
      <c r="AI78" s="540">
        <f>'KB 12'!M$69</f>
        <v>0</v>
      </c>
      <c r="AJ78" s="539"/>
      <c r="AK78" s="539"/>
      <c r="AL78" s="539"/>
    </row>
    <row r="79" spans="1:38" outlineLevel="1" x14ac:dyDescent="0.25">
      <c r="A79" s="237" t="e">
        <f>#REF!</f>
        <v>#REF!</v>
      </c>
      <c r="B79" s="243" t="e">
        <f>#REF!</f>
        <v>#REF!</v>
      </c>
      <c r="C79" s="243" t="e">
        <f>#REF!</f>
        <v>#REF!</v>
      </c>
      <c r="D79" s="243" t="e">
        <f>#REF!</f>
        <v>#REF!</v>
      </c>
      <c r="E79" s="243" t="e">
        <f>#REF!</f>
        <v>#REF!</v>
      </c>
      <c r="J79" s="243"/>
      <c r="K79" s="243"/>
      <c r="M79" s="549">
        <f>'KB 12'!F$6</f>
        <v>0</v>
      </c>
      <c r="N79" s="243">
        <f>'KB 12'!J$6</f>
        <v>0</v>
      </c>
      <c r="P79" s="541" t="str">
        <f>H$3</f>
        <v>PARASHIKIMI I SHPENZIMEVE</v>
      </c>
      <c r="Q79" s="540">
        <f>'KB 12'!B$103</f>
        <v>0</v>
      </c>
      <c r="R79" s="540">
        <f>'KB 12'!C$103</f>
        <v>0</v>
      </c>
      <c r="S79" s="540">
        <f>'KB 12'!D$103</f>
        <v>0</v>
      </c>
      <c r="T79" s="540">
        <f>'KB 12'!E$103</f>
        <v>0</v>
      </c>
      <c r="U79" s="540">
        <f>'KB 12'!F$103</f>
        <v>0</v>
      </c>
      <c r="V79" s="540"/>
      <c r="W79" s="541" t="str">
        <f>'Z2'!H$63</f>
        <v>PARASHIKIMI I TE ARDHURAVE</v>
      </c>
      <c r="X79" s="542">
        <f t="shared" si="0"/>
        <v>0</v>
      </c>
      <c r="Y79" s="542">
        <f t="shared" si="1"/>
        <v>0</v>
      </c>
      <c r="Z79" s="542">
        <f t="shared" si="2"/>
        <v>0</v>
      </c>
      <c r="AA79" s="542">
        <f t="shared" si="3"/>
        <v>0</v>
      </c>
      <c r="AB79" s="542">
        <f t="shared" si="4"/>
        <v>0</v>
      </c>
      <c r="AC79" s="540"/>
      <c r="AD79" s="540" t="str">
        <f>'KB 12'!H$103</f>
        <v>SHUMA NETO E KËRKUAR</v>
      </c>
      <c r="AE79" s="540">
        <f>'KB 12'!I$103</f>
        <v>0</v>
      </c>
      <c r="AF79" s="540">
        <f>'KB 12'!J$103</f>
        <v>0</v>
      </c>
      <c r="AG79" s="540">
        <f>'KB 12'!K$103</f>
        <v>0</v>
      </c>
      <c r="AH79" s="540">
        <f>'KB 12'!L$103</f>
        <v>0</v>
      </c>
      <c r="AI79" s="540">
        <f>'KB 12'!M$103</f>
        <v>0</v>
      </c>
      <c r="AJ79" s="539"/>
      <c r="AK79" s="539"/>
      <c r="AL79" s="539"/>
    </row>
    <row r="80" spans="1:38" outlineLevel="1" x14ac:dyDescent="0.25">
      <c r="A80" s="237" t="e">
        <f>#REF!</f>
        <v>#REF!</v>
      </c>
      <c r="B80" s="243" t="e">
        <f>#REF!</f>
        <v>#REF!</v>
      </c>
      <c r="C80" s="243" t="e">
        <f>#REF!</f>
        <v>#REF!</v>
      </c>
      <c r="D80" s="243" t="e">
        <f>#REF!</f>
        <v>#REF!</v>
      </c>
      <c r="E80" s="243" t="e">
        <f>#REF!</f>
        <v>#REF!</v>
      </c>
      <c r="J80" s="243"/>
      <c r="K80" s="243"/>
      <c r="M80" s="549">
        <f>'KB 12'!F$7</f>
        <v>0</v>
      </c>
      <c r="N80" s="243">
        <f>'KB 12'!J$7</f>
        <v>0</v>
      </c>
      <c r="P80" s="541" t="str">
        <f>H$3</f>
        <v>PARASHIKIMI I SHPENZIMEVE</v>
      </c>
      <c r="Q80" s="540">
        <f>'KB 12'!B$137</f>
        <v>0</v>
      </c>
      <c r="R80" s="540">
        <f>'KB 12'!C$137</f>
        <v>0</v>
      </c>
      <c r="S80" s="540">
        <f>'KB 12'!D$137</f>
        <v>0</v>
      </c>
      <c r="T80" s="540">
        <f>'KB 12'!E$137</f>
        <v>0</v>
      </c>
      <c r="U80" s="540">
        <f>'KB 12'!F$137</f>
        <v>0</v>
      </c>
      <c r="V80" s="540"/>
      <c r="W80" s="541" t="str">
        <f>'Z2'!H$63</f>
        <v>PARASHIKIMI I TE ARDHURAVE</v>
      </c>
      <c r="X80" s="542">
        <f t="shared" si="0"/>
        <v>0</v>
      </c>
      <c r="Y80" s="542">
        <f t="shared" si="1"/>
        <v>0</v>
      </c>
      <c r="Z80" s="542">
        <f t="shared" si="2"/>
        <v>0</v>
      </c>
      <c r="AA80" s="542">
        <f t="shared" si="3"/>
        <v>0</v>
      </c>
      <c r="AB80" s="542">
        <f t="shared" si="4"/>
        <v>0</v>
      </c>
      <c r="AC80" s="540"/>
      <c r="AD80" s="540" t="str">
        <f>'KB 12'!H$137</f>
        <v>SHUMA NETO E KËRKUAR</v>
      </c>
      <c r="AE80" s="540">
        <f>'KB 12'!I$137</f>
        <v>0</v>
      </c>
      <c r="AF80" s="540">
        <f>'KB 12'!J$137</f>
        <v>0</v>
      </c>
      <c r="AG80" s="540">
        <f>'KB 12'!K$137</f>
        <v>0</v>
      </c>
      <c r="AH80" s="540">
        <f>'KB 12'!L$137</f>
        <v>0</v>
      </c>
      <c r="AI80" s="540">
        <f>'KB 12'!M$137</f>
        <v>0</v>
      </c>
      <c r="AJ80" s="539"/>
      <c r="AK80" s="539"/>
      <c r="AL80" s="539"/>
    </row>
    <row r="81" spans="1:38" outlineLevel="1" x14ac:dyDescent="0.25">
      <c r="A81" s="237"/>
      <c r="B81" s="243"/>
      <c r="C81" s="243"/>
      <c r="D81" s="243"/>
      <c r="E81" s="243"/>
      <c r="K81" s="297"/>
      <c r="M81" s="547"/>
      <c r="P81" s="541"/>
      <c r="Q81" s="541"/>
      <c r="R81" s="541"/>
      <c r="S81" s="541"/>
      <c r="T81" s="541"/>
      <c r="U81" s="541"/>
      <c r="V81" s="541"/>
      <c r="W81" s="541"/>
      <c r="X81" s="542"/>
      <c r="Y81" s="542"/>
      <c r="Z81" s="542"/>
      <c r="AA81" s="542"/>
      <c r="AB81" s="542"/>
      <c r="AC81" s="541"/>
      <c r="AD81" s="541"/>
      <c r="AE81" s="541"/>
      <c r="AF81" s="541"/>
      <c r="AG81" s="541"/>
      <c r="AH81" s="541"/>
      <c r="AI81" s="541"/>
      <c r="AJ81" s="297"/>
      <c r="AK81" s="297"/>
      <c r="AL81" s="297"/>
    </row>
    <row r="82" spans="1:38" outlineLevel="1" x14ac:dyDescent="0.25">
      <c r="A82" s="237" t="e">
        <f>#REF!</f>
        <v>#REF!</v>
      </c>
      <c r="B82" s="243" t="e">
        <f>#REF!</f>
        <v>#REF!</v>
      </c>
      <c r="C82" s="243" t="e">
        <f>#REF!</f>
        <v>#REF!</v>
      </c>
      <c r="D82" s="243" t="e">
        <f>#REF!</f>
        <v>#REF!</v>
      </c>
      <c r="E82" s="243" t="e">
        <f>#REF!</f>
        <v>#REF!</v>
      </c>
      <c r="J82" s="243"/>
      <c r="K82" s="243"/>
      <c r="L82" s="297">
        <v>13</v>
      </c>
      <c r="M82" s="549">
        <f>'KB 13'!F$5</f>
        <v>0</v>
      </c>
      <c r="N82" s="243">
        <f>'KB 13'!J$5</f>
        <v>0</v>
      </c>
      <c r="P82" s="541" t="str">
        <f>H$3</f>
        <v>PARASHIKIMI I SHPENZIMEVE</v>
      </c>
      <c r="Q82" s="540">
        <f>'KB 13'!B$69</f>
        <v>0</v>
      </c>
      <c r="R82" s="540">
        <f>'KB 13'!C$69</f>
        <v>0</v>
      </c>
      <c r="S82" s="540">
        <f>'KB 13'!D$69</f>
        <v>0</v>
      </c>
      <c r="T82" s="540">
        <f>'KB 13'!E$69</f>
        <v>0</v>
      </c>
      <c r="U82" s="540">
        <f>'KB 13'!F$69</f>
        <v>0</v>
      </c>
      <c r="V82" s="540"/>
      <c r="W82" s="541" t="str">
        <f>'Z2'!H$63</f>
        <v>PARASHIKIMI I TE ARDHURAVE</v>
      </c>
      <c r="X82" s="542">
        <f t="shared" si="0"/>
        <v>0</v>
      </c>
      <c r="Y82" s="542">
        <f t="shared" si="1"/>
        <v>0</v>
      </c>
      <c r="Z82" s="542">
        <f t="shared" si="2"/>
        <v>0</v>
      </c>
      <c r="AA82" s="542">
        <f t="shared" si="3"/>
        <v>0</v>
      </c>
      <c r="AB82" s="542">
        <f t="shared" si="4"/>
        <v>0</v>
      </c>
      <c r="AC82" s="540"/>
      <c r="AD82" s="540" t="str">
        <f>'KB 13'!H$69</f>
        <v>SHUMA NETO E KËRKUAR</v>
      </c>
      <c r="AE82" s="540">
        <f>'KB 13'!I$69</f>
        <v>0</v>
      </c>
      <c r="AF82" s="540">
        <f>'KB 13'!J$69</f>
        <v>0</v>
      </c>
      <c r="AG82" s="540">
        <f>'KB 13'!K$69</f>
        <v>0</v>
      </c>
      <c r="AH82" s="540">
        <f>'KB 13'!L$69</f>
        <v>0</v>
      </c>
      <c r="AI82" s="540">
        <f>'KB 13'!M$69</f>
        <v>0</v>
      </c>
      <c r="AJ82" s="539"/>
      <c r="AK82" s="539"/>
      <c r="AL82" s="539"/>
    </row>
    <row r="83" spans="1:38" outlineLevel="1" x14ac:dyDescent="0.25">
      <c r="A83" s="237" t="e">
        <f>#REF!</f>
        <v>#REF!</v>
      </c>
      <c r="B83" s="243" t="e">
        <f>#REF!</f>
        <v>#REF!</v>
      </c>
      <c r="C83" s="243" t="e">
        <f>#REF!</f>
        <v>#REF!</v>
      </c>
      <c r="D83" s="243" t="e">
        <f>#REF!</f>
        <v>#REF!</v>
      </c>
      <c r="E83" s="243" t="e">
        <f>#REF!</f>
        <v>#REF!</v>
      </c>
      <c r="J83" s="243"/>
      <c r="K83" s="243"/>
      <c r="M83" s="549">
        <f>'KB 13'!F$6</f>
        <v>0</v>
      </c>
      <c r="N83" s="243">
        <f>'KB 13'!J$6</f>
        <v>0</v>
      </c>
      <c r="P83" s="541" t="str">
        <f>H$3</f>
        <v>PARASHIKIMI I SHPENZIMEVE</v>
      </c>
      <c r="Q83" s="540">
        <f>'KB 13'!B$103</f>
        <v>0</v>
      </c>
      <c r="R83" s="540">
        <f>'KB 13'!C$103</f>
        <v>0</v>
      </c>
      <c r="S83" s="540">
        <f>'KB 13'!D$103</f>
        <v>0</v>
      </c>
      <c r="T83" s="540">
        <f>'KB 13'!E$103</f>
        <v>0</v>
      </c>
      <c r="U83" s="540">
        <f>'KB 13'!F$103</f>
        <v>0</v>
      </c>
      <c r="V83" s="540"/>
      <c r="W83" s="541" t="str">
        <f>'Z2'!H$63</f>
        <v>PARASHIKIMI I TE ARDHURAVE</v>
      </c>
      <c r="X83" s="542">
        <f t="shared" si="0"/>
        <v>0</v>
      </c>
      <c r="Y83" s="542">
        <f t="shared" si="1"/>
        <v>0</v>
      </c>
      <c r="Z83" s="542">
        <f t="shared" si="2"/>
        <v>0</v>
      </c>
      <c r="AA83" s="542">
        <f t="shared" si="3"/>
        <v>0</v>
      </c>
      <c r="AB83" s="542">
        <f t="shared" si="4"/>
        <v>0</v>
      </c>
      <c r="AC83" s="540"/>
      <c r="AD83" s="540" t="str">
        <f>'KB 13'!H$103</f>
        <v>SHUMA NETO E KËRKUAR</v>
      </c>
      <c r="AE83" s="540">
        <f>'KB 13'!I$103</f>
        <v>0</v>
      </c>
      <c r="AF83" s="540">
        <f>'KB 13'!J$103</f>
        <v>0</v>
      </c>
      <c r="AG83" s="540">
        <f>'KB 13'!K$103</f>
        <v>0</v>
      </c>
      <c r="AH83" s="540">
        <f>'KB 13'!L$103</f>
        <v>0</v>
      </c>
      <c r="AI83" s="540">
        <f>'KB 13'!M$103</f>
        <v>0</v>
      </c>
      <c r="AJ83" s="539"/>
      <c r="AK83" s="539"/>
      <c r="AL83" s="539"/>
    </row>
    <row r="84" spans="1:38" outlineLevel="1" x14ac:dyDescent="0.25">
      <c r="A84" s="237" t="e">
        <f>#REF!</f>
        <v>#REF!</v>
      </c>
      <c r="B84" s="243" t="e">
        <f>#REF!</f>
        <v>#REF!</v>
      </c>
      <c r="C84" s="243" t="e">
        <f>#REF!</f>
        <v>#REF!</v>
      </c>
      <c r="D84" s="243" t="e">
        <f>#REF!</f>
        <v>#REF!</v>
      </c>
      <c r="E84" s="243" t="e">
        <f>#REF!</f>
        <v>#REF!</v>
      </c>
      <c r="J84" s="243"/>
      <c r="K84" s="243"/>
      <c r="M84" s="549">
        <f>'KB 13'!F$7</f>
        <v>0</v>
      </c>
      <c r="N84" s="243">
        <f>'KB 13'!J$7</f>
        <v>0</v>
      </c>
      <c r="P84" s="541" t="str">
        <f>H$3</f>
        <v>PARASHIKIMI I SHPENZIMEVE</v>
      </c>
      <c r="Q84" s="540">
        <f>'KB 13'!B$137</f>
        <v>412</v>
      </c>
      <c r="R84" s="540">
        <f>'KB 13'!C$137</f>
        <v>850</v>
      </c>
      <c r="S84" s="540">
        <f>'KB 13'!D$137</f>
        <v>0</v>
      </c>
      <c r="T84" s="540">
        <f>'KB 13'!E$137</f>
        <v>0</v>
      </c>
      <c r="U84" s="540">
        <f>'KB 13'!F$137</f>
        <v>0</v>
      </c>
      <c r="V84" s="540"/>
      <c r="W84" s="541" t="str">
        <f>'Z2'!H$63</f>
        <v>PARASHIKIMI I TE ARDHURAVE</v>
      </c>
      <c r="X84" s="542">
        <f t="shared" si="0"/>
        <v>0</v>
      </c>
      <c r="Y84" s="542">
        <f t="shared" si="1"/>
        <v>0</v>
      </c>
      <c r="Z84" s="542">
        <f t="shared" si="2"/>
        <v>0</v>
      </c>
      <c r="AA84" s="542">
        <f t="shared" si="3"/>
        <v>0</v>
      </c>
      <c r="AB84" s="542">
        <f t="shared" si="4"/>
        <v>0</v>
      </c>
      <c r="AC84" s="540"/>
      <c r="AD84" s="540" t="str">
        <f>'KB 13'!H$137</f>
        <v>SHUMA NETO E KËRKUAR</v>
      </c>
      <c r="AE84" s="540">
        <f>'KB 13'!I$137</f>
        <v>412</v>
      </c>
      <c r="AF84" s="540">
        <f>'KB 13'!J$137</f>
        <v>850</v>
      </c>
      <c r="AG84" s="540">
        <f>'KB 13'!K$137</f>
        <v>0</v>
      </c>
      <c r="AH84" s="540">
        <f>'KB 13'!L$137</f>
        <v>0</v>
      </c>
      <c r="AI84" s="540">
        <f>'KB 13'!M$137</f>
        <v>0</v>
      </c>
      <c r="AJ84" s="539"/>
      <c r="AK84" s="539"/>
      <c r="AL84" s="539"/>
    </row>
    <row r="85" spans="1:38" outlineLevel="1" x14ac:dyDescent="0.25">
      <c r="A85" s="237"/>
      <c r="B85" s="243"/>
      <c r="C85" s="243"/>
      <c r="D85" s="243"/>
      <c r="E85" s="243"/>
      <c r="K85" s="297"/>
      <c r="M85" s="547"/>
      <c r="P85" s="541"/>
      <c r="Q85" s="541"/>
      <c r="R85" s="541"/>
      <c r="S85" s="541"/>
      <c r="T85" s="541"/>
      <c r="U85" s="541"/>
      <c r="V85" s="541"/>
      <c r="W85" s="541"/>
      <c r="X85" s="542"/>
      <c r="Y85" s="542"/>
      <c r="Z85" s="542"/>
      <c r="AA85" s="542"/>
      <c r="AB85" s="542"/>
      <c r="AC85" s="541"/>
      <c r="AD85" s="541"/>
      <c r="AE85" s="541"/>
      <c r="AF85" s="541"/>
      <c r="AG85" s="541"/>
      <c r="AH85" s="541"/>
      <c r="AI85" s="541"/>
      <c r="AJ85" s="297"/>
      <c r="AK85" s="297"/>
      <c r="AL85" s="297"/>
    </row>
    <row r="86" spans="1:38" outlineLevel="1" x14ac:dyDescent="0.25">
      <c r="A86" s="237" t="e">
        <f>#REF!</f>
        <v>#REF!</v>
      </c>
      <c r="B86" s="243" t="e">
        <f>#REF!</f>
        <v>#REF!</v>
      </c>
      <c r="C86" s="243" t="e">
        <f>#REF!</f>
        <v>#REF!</v>
      </c>
      <c r="D86" s="243" t="e">
        <f>#REF!</f>
        <v>#REF!</v>
      </c>
      <c r="E86" s="243" t="e">
        <f>#REF!</f>
        <v>#REF!</v>
      </c>
      <c r="J86" s="243"/>
      <c r="K86" s="243"/>
      <c r="L86" s="297">
        <v>14</v>
      </c>
      <c r="M86" s="549" t="str">
        <f>'KB 14'!F$5</f>
        <v>Aktivitet në vazhdim</v>
      </c>
      <c r="N86" s="243" t="str">
        <f>'KB 14'!J$5</f>
        <v>Funksioni ndarë</v>
      </c>
      <c r="P86" s="541" t="str">
        <f>H$3</f>
        <v>PARASHIKIMI I SHPENZIMEVE</v>
      </c>
      <c r="Q86" s="540">
        <f>'KB 14'!B$69</f>
        <v>568</v>
      </c>
      <c r="R86" s="540">
        <f>'KB 14'!C$69</f>
        <v>604</v>
      </c>
      <c r="S86" s="540">
        <f>'KB 14'!D$69</f>
        <v>654.33600000000013</v>
      </c>
      <c r="T86" s="540">
        <f>'KB 14'!E$69</f>
        <v>679.8551040000001</v>
      </c>
      <c r="U86" s="540">
        <f>'KB 14'!F$69</f>
        <v>707.04930816000012</v>
      </c>
      <c r="V86" s="540"/>
      <c r="W86" s="541" t="str">
        <f>'Z2'!H$63</f>
        <v>PARASHIKIMI I TE ARDHURAVE</v>
      </c>
      <c r="X86" s="542">
        <f t="shared" si="0"/>
        <v>0</v>
      </c>
      <c r="Y86" s="542">
        <f t="shared" si="1"/>
        <v>0</v>
      </c>
      <c r="Z86" s="542">
        <f t="shared" si="2"/>
        <v>0</v>
      </c>
      <c r="AA86" s="542">
        <f t="shared" si="3"/>
        <v>0</v>
      </c>
      <c r="AB86" s="542">
        <f t="shared" si="4"/>
        <v>0</v>
      </c>
      <c r="AC86" s="540"/>
      <c r="AD86" s="540" t="str">
        <f>'KB 14'!H$69</f>
        <v>SHUMA NETO E KËRKUAR</v>
      </c>
      <c r="AE86" s="540">
        <f>'KB 14'!I$69</f>
        <v>568</v>
      </c>
      <c r="AF86" s="540">
        <f>'KB 14'!J$69</f>
        <v>604</v>
      </c>
      <c r="AG86" s="540">
        <f>'KB 14'!K$69</f>
        <v>654.33600000000013</v>
      </c>
      <c r="AH86" s="540">
        <f>'KB 14'!L$69</f>
        <v>679.8551040000001</v>
      </c>
      <c r="AI86" s="540">
        <f>'KB 14'!M$69</f>
        <v>707.04930816000012</v>
      </c>
      <c r="AJ86" s="539"/>
      <c r="AK86" s="539"/>
      <c r="AL86" s="539"/>
    </row>
    <row r="87" spans="1:38" outlineLevel="1" x14ac:dyDescent="0.25">
      <c r="A87" s="237" t="e">
        <f>#REF!</f>
        <v>#REF!</v>
      </c>
      <c r="B87" s="243" t="e">
        <f>#REF!</f>
        <v>#REF!</v>
      </c>
      <c r="C87" s="243" t="e">
        <f>#REF!</f>
        <v>#REF!</v>
      </c>
      <c r="D87" s="243" t="e">
        <f>#REF!</f>
        <v>#REF!</v>
      </c>
      <c r="E87" s="243" t="e">
        <f>#REF!</f>
        <v>#REF!</v>
      </c>
      <c r="J87" s="243"/>
      <c r="K87" s="243"/>
      <c r="M87" s="549">
        <f>'KB 14'!F$6</f>
        <v>0</v>
      </c>
      <c r="N87" s="243">
        <f>'KB 14'!J$6</f>
        <v>0</v>
      </c>
      <c r="P87" s="541" t="str">
        <f>H$3</f>
        <v>PARASHIKIMI I SHPENZIMEVE</v>
      </c>
      <c r="Q87" s="540">
        <f>'KB 14'!B$103</f>
        <v>0</v>
      </c>
      <c r="R87" s="540">
        <f>'KB 14'!C$103</f>
        <v>0</v>
      </c>
      <c r="S87" s="540">
        <f>'KB 14'!D$103</f>
        <v>0</v>
      </c>
      <c r="T87" s="540">
        <f>'KB 14'!E$103</f>
        <v>0</v>
      </c>
      <c r="U87" s="540">
        <f>'KB 14'!F$103</f>
        <v>0</v>
      </c>
      <c r="V87" s="540"/>
      <c r="W87" s="541" t="str">
        <f>'Z2'!H$63</f>
        <v>PARASHIKIMI I TE ARDHURAVE</v>
      </c>
      <c r="X87" s="542">
        <f t="shared" si="0"/>
        <v>0</v>
      </c>
      <c r="Y87" s="542">
        <f t="shared" si="1"/>
        <v>0</v>
      </c>
      <c r="Z87" s="542">
        <f t="shared" si="2"/>
        <v>0</v>
      </c>
      <c r="AA87" s="542">
        <f t="shared" si="3"/>
        <v>0</v>
      </c>
      <c r="AB87" s="542">
        <f t="shared" si="4"/>
        <v>0</v>
      </c>
      <c r="AC87" s="540"/>
      <c r="AD87" s="540" t="str">
        <f>'KB 14'!H$103</f>
        <v>SHUMA NETO E KËRKUAR</v>
      </c>
      <c r="AE87" s="540">
        <f>'KB 14'!I$103</f>
        <v>0</v>
      </c>
      <c r="AF87" s="540">
        <f>'KB 14'!J$103</f>
        <v>0</v>
      </c>
      <c r="AG87" s="540">
        <f>'KB 14'!K$103</f>
        <v>0</v>
      </c>
      <c r="AH87" s="540">
        <f>'KB 14'!L$103</f>
        <v>0</v>
      </c>
      <c r="AI87" s="540">
        <f>'KB 14'!M$103</f>
        <v>0</v>
      </c>
      <c r="AJ87" s="539"/>
      <c r="AK87" s="539"/>
      <c r="AL87" s="539"/>
    </row>
    <row r="88" spans="1:38" ht="15.75" thickBot="1" x14ac:dyDescent="0.3">
      <c r="A88" s="238"/>
      <c r="B88" s="244"/>
      <c r="C88" s="244"/>
      <c r="D88" s="244"/>
      <c r="E88" s="244"/>
      <c r="F88" s="230"/>
      <c r="J88" s="243"/>
      <c r="K88" s="243"/>
      <c r="M88" s="549">
        <f>'KB 14'!F$7</f>
        <v>0</v>
      </c>
      <c r="N88" s="243">
        <f>'KB 14'!J$7</f>
        <v>0</v>
      </c>
      <c r="P88" s="541" t="str">
        <f>H$3</f>
        <v>PARASHIKIMI I SHPENZIMEVE</v>
      </c>
      <c r="Q88" s="540">
        <f>'KB 14'!B$137</f>
        <v>0</v>
      </c>
      <c r="R88" s="540">
        <f>'KB 14'!C$137</f>
        <v>0</v>
      </c>
      <c r="S88" s="540">
        <f>'KB 14'!D$137</f>
        <v>0</v>
      </c>
      <c r="T88" s="540">
        <f>'KB 14'!E$137</f>
        <v>0</v>
      </c>
      <c r="U88" s="540">
        <f>'KB 14'!F$137</f>
        <v>0</v>
      </c>
      <c r="V88" s="540"/>
      <c r="W88" s="541" t="str">
        <f>'Z2'!H$63</f>
        <v>PARASHIKIMI I TE ARDHURAVE</v>
      </c>
      <c r="X88" s="542">
        <f t="shared" si="0"/>
        <v>0</v>
      </c>
      <c r="Y88" s="542">
        <f t="shared" si="1"/>
        <v>0</v>
      </c>
      <c r="Z88" s="542">
        <f t="shared" si="2"/>
        <v>0</v>
      </c>
      <c r="AA88" s="542">
        <f t="shared" si="3"/>
        <v>0</v>
      </c>
      <c r="AB88" s="542">
        <f t="shared" si="4"/>
        <v>0</v>
      </c>
      <c r="AC88" s="540"/>
      <c r="AD88" s="540" t="str">
        <f>'KB 14'!H$137</f>
        <v>SHUMA NETO E KËRKUAR</v>
      </c>
      <c r="AE88" s="540">
        <f>'KB 14'!I$137</f>
        <v>0</v>
      </c>
      <c r="AF88" s="540">
        <f>'KB 14'!J$137</f>
        <v>0</v>
      </c>
      <c r="AG88" s="540">
        <f>'KB 14'!K$137</f>
        <v>0</v>
      </c>
      <c r="AH88" s="540">
        <f>'KB 14'!L$137</f>
        <v>0</v>
      </c>
      <c r="AI88" s="540">
        <f>'KB 14'!M$137</f>
        <v>0</v>
      </c>
      <c r="AJ88" s="539"/>
      <c r="AK88" s="539"/>
      <c r="AL88" s="539"/>
    </row>
    <row r="89" spans="1:38" x14ac:dyDescent="0.25">
      <c r="A89" s="237"/>
      <c r="B89" s="228"/>
      <c r="C89" s="228"/>
      <c r="D89" s="228"/>
      <c r="E89" s="228"/>
      <c r="F89" s="234"/>
      <c r="K89" s="297"/>
      <c r="M89" s="547"/>
      <c r="P89" s="541"/>
      <c r="Q89" s="541"/>
      <c r="R89" s="541"/>
      <c r="S89" s="541"/>
      <c r="T89" s="541"/>
      <c r="U89" s="541"/>
      <c r="V89" s="541"/>
      <c r="W89" s="541"/>
      <c r="X89" s="542"/>
      <c r="Y89" s="542"/>
      <c r="Z89" s="542"/>
      <c r="AA89" s="542"/>
      <c r="AB89" s="542"/>
      <c r="AC89" s="541"/>
      <c r="AD89" s="541"/>
      <c r="AE89" s="541"/>
      <c r="AF89" s="541"/>
      <c r="AG89" s="541"/>
      <c r="AH89" s="541"/>
      <c r="AI89" s="541"/>
      <c r="AJ89" s="297"/>
      <c r="AK89" s="297"/>
      <c r="AL89" s="297"/>
    </row>
    <row r="90" spans="1:38" x14ac:dyDescent="0.25">
      <c r="A90" s="237" t="e">
        <f>#REF!</f>
        <v>#REF!</v>
      </c>
      <c r="B90" s="228" t="e">
        <f>#REF!</f>
        <v>#REF!</v>
      </c>
      <c r="C90" s="228" t="e">
        <f>#REF!</f>
        <v>#REF!</v>
      </c>
      <c r="D90" s="228" t="e">
        <f>#REF!</f>
        <v>#REF!</v>
      </c>
      <c r="E90" s="228" t="e">
        <f>#REF!</f>
        <v>#REF!</v>
      </c>
      <c r="F90" s="234"/>
      <c r="J90" s="243"/>
      <c r="K90" s="243"/>
      <c r="L90" s="297">
        <v>15</v>
      </c>
      <c r="M90" s="549" t="str">
        <f>'KB 15'!F$5</f>
        <v>Aktivitet në vazhdim</v>
      </c>
      <c r="N90" s="243" t="str">
        <f>'KB 15'!J$5</f>
        <v>Funksioni ndarë</v>
      </c>
      <c r="P90" s="541" t="str">
        <f>H$3</f>
        <v>PARASHIKIMI I SHPENZIMEVE</v>
      </c>
      <c r="Q90" s="540">
        <f>'KB 15'!B$69</f>
        <v>450</v>
      </c>
      <c r="R90" s="540">
        <f>'KB 15'!C$69</f>
        <v>1075</v>
      </c>
      <c r="S90" s="540">
        <f>'KB 15'!D$69</f>
        <v>1098</v>
      </c>
      <c r="T90" s="540">
        <f>'KB 15'!E$69</f>
        <v>1141.92</v>
      </c>
      <c r="U90" s="540">
        <f>'KB 15'!F$69</f>
        <v>1187.5968</v>
      </c>
      <c r="V90" s="540"/>
      <c r="W90" s="541" t="str">
        <f>'Z2'!H$63</f>
        <v>PARASHIKIMI I TE ARDHURAVE</v>
      </c>
      <c r="X90" s="542">
        <f t="shared" si="0"/>
        <v>0</v>
      </c>
      <c r="Y90" s="542">
        <f t="shared" si="1"/>
        <v>0</v>
      </c>
      <c r="Z90" s="542">
        <f t="shared" si="2"/>
        <v>0</v>
      </c>
      <c r="AA90" s="542">
        <f t="shared" si="3"/>
        <v>0</v>
      </c>
      <c r="AB90" s="542">
        <f t="shared" si="4"/>
        <v>0</v>
      </c>
      <c r="AC90" s="540"/>
      <c r="AD90" s="540" t="str">
        <f>'KB 15'!H$69</f>
        <v>SHUMA NETO E KËRKUAR</v>
      </c>
      <c r="AE90" s="540">
        <f>'KB 15'!I$69</f>
        <v>450</v>
      </c>
      <c r="AF90" s="540">
        <f>'KB 15'!J$69</f>
        <v>1075</v>
      </c>
      <c r="AG90" s="540">
        <f>'KB 15'!K$69</f>
        <v>1098</v>
      </c>
      <c r="AH90" s="540">
        <f>'KB 15'!L$69</f>
        <v>1141.92</v>
      </c>
      <c r="AI90" s="540">
        <f>'KB 15'!M$69</f>
        <v>1187.5968</v>
      </c>
      <c r="AJ90" s="539"/>
      <c r="AK90" s="539"/>
      <c r="AL90" s="539"/>
    </row>
    <row r="91" spans="1:38" x14ac:dyDescent="0.25">
      <c r="A91" s="237" t="e">
        <f>#REF!</f>
        <v>#REF!</v>
      </c>
      <c r="B91" s="243" t="e">
        <f>#REF!</f>
        <v>#REF!</v>
      </c>
      <c r="C91" s="243" t="e">
        <f>#REF!</f>
        <v>#REF!</v>
      </c>
      <c r="D91" s="243" t="e">
        <f>#REF!</f>
        <v>#REF!</v>
      </c>
      <c r="E91" s="243" t="e">
        <f>#REF!</f>
        <v>#REF!</v>
      </c>
      <c r="F91" s="234"/>
      <c r="J91" s="243"/>
      <c r="K91" s="243"/>
      <c r="M91" s="549">
        <f>'KB 15'!F$6</f>
        <v>0</v>
      </c>
      <c r="N91" s="243">
        <f>'KB 15'!J$6</f>
        <v>0</v>
      </c>
      <c r="P91" s="541" t="str">
        <f>H$3</f>
        <v>PARASHIKIMI I SHPENZIMEVE</v>
      </c>
      <c r="Q91" s="540">
        <f>'KB 15'!B$103</f>
        <v>0</v>
      </c>
      <c r="R91" s="540">
        <f>'KB 15'!C$103</f>
        <v>0</v>
      </c>
      <c r="S91" s="540">
        <f>'KB 15'!D$103</f>
        <v>0</v>
      </c>
      <c r="T91" s="540">
        <f>'KB 15'!E$103</f>
        <v>0</v>
      </c>
      <c r="U91" s="540">
        <f>'KB 15'!F$103</f>
        <v>0</v>
      </c>
      <c r="V91" s="540"/>
      <c r="W91" s="541" t="str">
        <f>'Z2'!H$63</f>
        <v>PARASHIKIMI I TE ARDHURAVE</v>
      </c>
      <c r="X91" s="542">
        <f t="shared" si="0"/>
        <v>0</v>
      </c>
      <c r="Y91" s="542">
        <f t="shared" si="1"/>
        <v>0</v>
      </c>
      <c r="Z91" s="542">
        <f t="shared" si="2"/>
        <v>0</v>
      </c>
      <c r="AA91" s="542">
        <f t="shared" si="3"/>
        <v>0</v>
      </c>
      <c r="AB91" s="542">
        <f t="shared" si="4"/>
        <v>0</v>
      </c>
      <c r="AC91" s="540"/>
      <c r="AD91" s="540" t="str">
        <f>'KB 15'!H$103</f>
        <v>SHUMA NETO E KËRKUAR</v>
      </c>
      <c r="AE91" s="540">
        <f>'KB 15'!I$103</f>
        <v>0</v>
      </c>
      <c r="AF91" s="540">
        <f>'KB 15'!J$103</f>
        <v>0</v>
      </c>
      <c r="AG91" s="540">
        <f>'KB 15'!K$103</f>
        <v>0</v>
      </c>
      <c r="AH91" s="540">
        <f>'KB 15'!L$103</f>
        <v>0</v>
      </c>
      <c r="AI91" s="540">
        <f>'KB 15'!M$103</f>
        <v>0</v>
      </c>
      <c r="AJ91" s="539"/>
      <c r="AK91" s="539"/>
      <c r="AL91" s="539"/>
    </row>
    <row r="92" spans="1:38" x14ac:dyDescent="0.25">
      <c r="A92" s="237" t="e">
        <f>#REF!</f>
        <v>#REF!</v>
      </c>
      <c r="B92" s="243" t="e">
        <f>#REF!</f>
        <v>#REF!</v>
      </c>
      <c r="C92" s="243" t="e">
        <f>#REF!</f>
        <v>#REF!</v>
      </c>
      <c r="D92" s="243" t="e">
        <f>#REF!</f>
        <v>#REF!</v>
      </c>
      <c r="E92" s="243" t="e">
        <f>#REF!</f>
        <v>#REF!</v>
      </c>
      <c r="F92" s="234"/>
      <c r="J92" s="243"/>
      <c r="K92" s="243"/>
      <c r="M92" s="549">
        <f>'KB 15'!F$7</f>
        <v>0</v>
      </c>
      <c r="N92" s="243">
        <f>'KB 15'!J$7</f>
        <v>0</v>
      </c>
      <c r="P92" s="541" t="str">
        <f>H$3</f>
        <v>PARASHIKIMI I SHPENZIMEVE</v>
      </c>
      <c r="Q92" s="540">
        <f>'KB 15'!B$137</f>
        <v>0</v>
      </c>
      <c r="R92" s="540">
        <f>'KB 15'!C$137</f>
        <v>0</v>
      </c>
      <c r="S92" s="540">
        <f>'KB 15'!D$137</f>
        <v>0</v>
      </c>
      <c r="T92" s="540">
        <f>'KB 15'!E$137</f>
        <v>0</v>
      </c>
      <c r="U92" s="540">
        <f>'KB 15'!F$137</f>
        <v>0</v>
      </c>
      <c r="V92" s="540"/>
      <c r="W92" s="541" t="str">
        <f>'Z2'!H$63</f>
        <v>PARASHIKIMI I TE ARDHURAVE</v>
      </c>
      <c r="X92" s="542">
        <f t="shared" si="0"/>
        <v>0</v>
      </c>
      <c r="Y92" s="542">
        <f t="shared" si="1"/>
        <v>0</v>
      </c>
      <c r="Z92" s="542">
        <f t="shared" si="2"/>
        <v>0</v>
      </c>
      <c r="AA92" s="542">
        <f t="shared" si="3"/>
        <v>0</v>
      </c>
      <c r="AB92" s="542">
        <f t="shared" si="4"/>
        <v>0</v>
      </c>
      <c r="AC92" s="540"/>
      <c r="AD92" s="540" t="str">
        <f>'KB 15'!H$137</f>
        <v>SHUMA NETO E KËRKUAR</v>
      </c>
      <c r="AE92" s="540">
        <f>'KB 15'!I$137</f>
        <v>0</v>
      </c>
      <c r="AF92" s="540">
        <f>'KB 15'!J$137</f>
        <v>0</v>
      </c>
      <c r="AG92" s="540">
        <f>'KB 15'!K$137</f>
        <v>0</v>
      </c>
      <c r="AH92" s="540">
        <f>'KB 15'!L$137</f>
        <v>0</v>
      </c>
      <c r="AI92" s="540">
        <f>'KB 15'!M$137</f>
        <v>0</v>
      </c>
      <c r="AJ92" s="539"/>
      <c r="AK92" s="539"/>
      <c r="AL92" s="539"/>
    </row>
    <row r="93" spans="1:38" x14ac:dyDescent="0.25">
      <c r="A93" s="237"/>
      <c r="B93" s="243"/>
      <c r="C93" s="243"/>
      <c r="D93" s="243"/>
      <c r="E93" s="243"/>
      <c r="F93" s="234"/>
      <c r="K93" s="297"/>
      <c r="M93" s="547"/>
      <c r="P93" s="541"/>
      <c r="Q93" s="541"/>
      <c r="R93" s="541"/>
      <c r="S93" s="541"/>
      <c r="T93" s="541"/>
      <c r="U93" s="541"/>
      <c r="V93" s="541"/>
      <c r="W93" s="541"/>
      <c r="X93" s="542"/>
      <c r="Y93" s="542"/>
      <c r="Z93" s="542"/>
      <c r="AA93" s="542"/>
      <c r="AB93" s="542"/>
      <c r="AC93" s="541"/>
      <c r="AD93" s="541"/>
      <c r="AE93" s="541"/>
      <c r="AF93" s="541"/>
      <c r="AG93" s="541"/>
      <c r="AH93" s="541"/>
      <c r="AI93" s="541"/>
      <c r="AJ93" s="297"/>
      <c r="AK93" s="297"/>
      <c r="AL93" s="297"/>
    </row>
    <row r="94" spans="1:38" x14ac:dyDescent="0.25">
      <c r="A94" s="237" t="e">
        <f>#REF!</f>
        <v>#REF!</v>
      </c>
      <c r="B94" s="243" t="e">
        <f>#REF!</f>
        <v>#REF!</v>
      </c>
      <c r="C94" s="243" t="e">
        <f>#REF!</f>
        <v>#REF!</v>
      </c>
      <c r="D94" s="243" t="e">
        <f>#REF!</f>
        <v>#REF!</v>
      </c>
      <c r="E94" s="243" t="e">
        <f>#REF!</f>
        <v>#REF!</v>
      </c>
      <c r="F94" s="234"/>
      <c r="J94" s="243"/>
      <c r="K94" s="243"/>
      <c r="L94" s="297">
        <v>16</v>
      </c>
      <c r="M94" s="549">
        <f>'KB 16'!F$5</f>
        <v>0</v>
      </c>
      <c r="N94" s="243">
        <f>'KB 16'!J$5</f>
        <v>0</v>
      </c>
      <c r="P94" s="541" t="str">
        <f>H$3</f>
        <v>PARASHIKIMI I SHPENZIMEVE</v>
      </c>
      <c r="Q94" s="540">
        <f>'KB 16'!B$69</f>
        <v>0</v>
      </c>
      <c r="R94" s="540">
        <f>'KB 16'!C$69</f>
        <v>0</v>
      </c>
      <c r="S94" s="540">
        <f>'KB 16'!D$69</f>
        <v>0</v>
      </c>
      <c r="T94" s="540">
        <f>'KB 16'!E$69</f>
        <v>0</v>
      </c>
      <c r="U94" s="540">
        <f>'KB 16'!F$69</f>
        <v>0</v>
      </c>
      <c r="V94" s="540"/>
      <c r="W94" s="541" t="str">
        <f>'Z2'!H$63</f>
        <v>PARASHIKIMI I TE ARDHURAVE</v>
      </c>
      <c r="X94" s="542">
        <f t="shared" si="0"/>
        <v>0</v>
      </c>
      <c r="Y94" s="542">
        <f t="shared" si="1"/>
        <v>0</v>
      </c>
      <c r="Z94" s="542">
        <f t="shared" si="2"/>
        <v>0</v>
      </c>
      <c r="AA94" s="542">
        <f t="shared" si="3"/>
        <v>0</v>
      </c>
      <c r="AB94" s="542">
        <f t="shared" si="4"/>
        <v>0</v>
      </c>
      <c r="AC94" s="540"/>
      <c r="AD94" s="540" t="str">
        <f>'KB 16'!H$69</f>
        <v>SHUMA NETO E KËRKUAR</v>
      </c>
      <c r="AE94" s="540">
        <f>'KB 16'!I$69</f>
        <v>0</v>
      </c>
      <c r="AF94" s="540">
        <f>'KB 16'!J$69</f>
        <v>0</v>
      </c>
      <c r="AG94" s="540">
        <f>'KB 16'!K$69</f>
        <v>0</v>
      </c>
      <c r="AH94" s="540">
        <f>'KB 16'!L$69</f>
        <v>0</v>
      </c>
      <c r="AI94" s="540">
        <f>'KB 16'!M$69</f>
        <v>0</v>
      </c>
      <c r="AJ94" s="539"/>
      <c r="AK94" s="539"/>
      <c r="AL94" s="539"/>
    </row>
    <row r="95" spans="1:38" x14ac:dyDescent="0.25">
      <c r="A95" s="237" t="e">
        <f>#REF!</f>
        <v>#REF!</v>
      </c>
      <c r="B95" s="243" t="e">
        <f>#REF!</f>
        <v>#REF!</v>
      </c>
      <c r="C95" s="243" t="e">
        <f>#REF!</f>
        <v>#REF!</v>
      </c>
      <c r="D95" s="243" t="e">
        <f>#REF!</f>
        <v>#REF!</v>
      </c>
      <c r="E95" s="243" t="e">
        <f>#REF!</f>
        <v>#REF!</v>
      </c>
      <c r="F95" s="234"/>
      <c r="J95" s="243"/>
      <c r="K95" s="243"/>
      <c r="M95" s="549">
        <f>'KB 16'!F$6</f>
        <v>0</v>
      </c>
      <c r="N95" s="243">
        <f>'KB 16'!J$6</f>
        <v>0</v>
      </c>
      <c r="P95" s="541" t="str">
        <f>H$3</f>
        <v>PARASHIKIMI I SHPENZIMEVE</v>
      </c>
      <c r="Q95" s="540">
        <f>'KB 16'!B$103</f>
        <v>0</v>
      </c>
      <c r="R95" s="540">
        <f>'KB 16'!C$103</f>
        <v>0</v>
      </c>
      <c r="S95" s="540">
        <f>'KB 16'!D$103</f>
        <v>0</v>
      </c>
      <c r="T95" s="540">
        <f>'KB 16'!E$103</f>
        <v>0</v>
      </c>
      <c r="U95" s="540">
        <f>'KB 16'!F$103</f>
        <v>0</v>
      </c>
      <c r="V95" s="540"/>
      <c r="W95" s="541" t="str">
        <f>'Z2'!H$63</f>
        <v>PARASHIKIMI I TE ARDHURAVE</v>
      </c>
      <c r="X95" s="542">
        <f t="shared" si="0"/>
        <v>0</v>
      </c>
      <c r="Y95" s="542">
        <f t="shared" si="1"/>
        <v>0</v>
      </c>
      <c r="Z95" s="542">
        <f t="shared" si="2"/>
        <v>0</v>
      </c>
      <c r="AA95" s="542">
        <f t="shared" si="3"/>
        <v>0</v>
      </c>
      <c r="AB95" s="542">
        <f t="shared" si="4"/>
        <v>0</v>
      </c>
      <c r="AC95" s="540"/>
      <c r="AD95" s="540" t="str">
        <f>'KB 16'!H$103</f>
        <v>SHUMA NETO E KËRKUAR</v>
      </c>
      <c r="AE95" s="540">
        <f>'KB 16'!I$103</f>
        <v>0</v>
      </c>
      <c r="AF95" s="540">
        <f>'KB 16'!J$103</f>
        <v>0</v>
      </c>
      <c r="AG95" s="540">
        <f>'KB 16'!K$103</f>
        <v>0</v>
      </c>
      <c r="AH95" s="540">
        <f>'KB 16'!L$103</f>
        <v>0</v>
      </c>
      <c r="AI95" s="540">
        <f>'KB 16'!M$103</f>
        <v>0</v>
      </c>
      <c r="AJ95" s="539"/>
      <c r="AK95" s="539"/>
      <c r="AL95" s="539"/>
    </row>
    <row r="96" spans="1:38" x14ac:dyDescent="0.25">
      <c r="A96" s="237" t="e">
        <f>#REF!</f>
        <v>#REF!</v>
      </c>
      <c r="B96" s="243" t="e">
        <f>#REF!</f>
        <v>#REF!</v>
      </c>
      <c r="C96" s="243" t="e">
        <f>#REF!</f>
        <v>#REF!</v>
      </c>
      <c r="D96" s="243" t="e">
        <f>#REF!</f>
        <v>#REF!</v>
      </c>
      <c r="E96" s="243" t="e">
        <f>#REF!</f>
        <v>#REF!</v>
      </c>
      <c r="F96" s="234"/>
      <c r="J96" s="243"/>
      <c r="K96" s="243"/>
      <c r="M96" s="549">
        <f>'KB 16'!F$7</f>
        <v>0</v>
      </c>
      <c r="N96" s="243">
        <f>'KB 16'!J$7</f>
        <v>0</v>
      </c>
      <c r="P96" s="541" t="str">
        <f>H$3</f>
        <v>PARASHIKIMI I SHPENZIMEVE</v>
      </c>
      <c r="Q96" s="540">
        <f>'KB 16'!B$137</f>
        <v>0</v>
      </c>
      <c r="R96" s="540">
        <f>'KB 16'!C$137</f>
        <v>0</v>
      </c>
      <c r="S96" s="540">
        <f>'KB 16'!D$137</f>
        <v>0</v>
      </c>
      <c r="T96" s="540">
        <f>'KB 16'!E$137</f>
        <v>0</v>
      </c>
      <c r="U96" s="540">
        <f>'KB 16'!F$137</f>
        <v>0</v>
      </c>
      <c r="V96" s="540"/>
      <c r="W96" s="541" t="str">
        <f>'Z2'!H$63</f>
        <v>PARASHIKIMI I TE ARDHURAVE</v>
      </c>
      <c r="X96" s="542">
        <f t="shared" si="0"/>
        <v>0</v>
      </c>
      <c r="Y96" s="542">
        <f t="shared" si="1"/>
        <v>0</v>
      </c>
      <c r="Z96" s="542">
        <f t="shared" si="2"/>
        <v>0</v>
      </c>
      <c r="AA96" s="542">
        <f t="shared" si="3"/>
        <v>0</v>
      </c>
      <c r="AB96" s="542">
        <f t="shared" si="4"/>
        <v>0</v>
      </c>
      <c r="AC96" s="540"/>
      <c r="AD96" s="540" t="str">
        <f>'KB 16'!H$137</f>
        <v>SHUMA NETO E KËRKUAR</v>
      </c>
      <c r="AE96" s="540">
        <f>'KB 16'!I$137</f>
        <v>0</v>
      </c>
      <c r="AF96" s="540">
        <f>'KB 16'!J$137</f>
        <v>0</v>
      </c>
      <c r="AG96" s="540">
        <f>'KB 16'!K$137</f>
        <v>0</v>
      </c>
      <c r="AH96" s="540">
        <f>'KB 16'!L$137</f>
        <v>0</v>
      </c>
      <c r="AI96" s="540">
        <f>'KB 16'!M$137</f>
        <v>0</v>
      </c>
      <c r="AJ96" s="539"/>
      <c r="AK96" s="539"/>
      <c r="AL96" s="539"/>
    </row>
    <row r="97" spans="1:38" x14ac:dyDescent="0.25">
      <c r="A97" s="237"/>
      <c r="B97" s="243"/>
      <c r="C97" s="243"/>
      <c r="D97" s="243"/>
      <c r="E97" s="243"/>
      <c r="F97" s="234"/>
      <c r="K97" s="297"/>
      <c r="M97" s="547"/>
      <c r="P97" s="541"/>
      <c r="Q97" s="541"/>
      <c r="R97" s="541"/>
      <c r="S97" s="541"/>
      <c r="T97" s="541"/>
      <c r="U97" s="541"/>
      <c r="V97" s="541"/>
      <c r="W97" s="541"/>
      <c r="X97" s="542"/>
      <c r="Y97" s="542"/>
      <c r="Z97" s="542"/>
      <c r="AA97" s="542"/>
      <c r="AB97" s="542"/>
      <c r="AC97" s="541"/>
      <c r="AD97" s="541"/>
      <c r="AE97" s="541"/>
      <c r="AF97" s="541"/>
      <c r="AG97" s="541"/>
      <c r="AH97" s="541"/>
      <c r="AI97" s="541"/>
      <c r="AJ97" s="297"/>
      <c r="AK97" s="297"/>
      <c r="AL97" s="297"/>
    </row>
    <row r="98" spans="1:38" x14ac:dyDescent="0.25">
      <c r="A98" s="237" t="e">
        <f>#REF!</f>
        <v>#REF!</v>
      </c>
      <c r="B98" s="243" t="e">
        <f>#REF!</f>
        <v>#REF!</v>
      </c>
      <c r="C98" s="243" t="e">
        <f>#REF!</f>
        <v>#REF!</v>
      </c>
      <c r="D98" s="243" t="e">
        <f>#REF!</f>
        <v>#REF!</v>
      </c>
      <c r="E98" s="243" t="e">
        <f>#REF!</f>
        <v>#REF!</v>
      </c>
      <c r="F98" s="234"/>
      <c r="J98" s="243"/>
      <c r="K98" s="243"/>
      <c r="L98" s="297">
        <v>17</v>
      </c>
      <c r="M98" s="549">
        <f>'KB 17'!F$5</f>
        <v>0</v>
      </c>
      <c r="N98" s="243">
        <f>'KB 17'!J$5</f>
        <v>0</v>
      </c>
      <c r="P98" s="541" t="str">
        <f>H$3</f>
        <v>PARASHIKIMI I SHPENZIMEVE</v>
      </c>
      <c r="Q98" s="540">
        <f>'KB 17'!B$69</f>
        <v>0</v>
      </c>
      <c r="R98" s="540">
        <f>'KB 17'!C$69</f>
        <v>0</v>
      </c>
      <c r="S98" s="540">
        <f>'KB 17'!D$69</f>
        <v>0</v>
      </c>
      <c r="T98" s="540">
        <f>'KB 17'!E$69</f>
        <v>0</v>
      </c>
      <c r="U98" s="540">
        <f>'KB 17'!F$69</f>
        <v>0</v>
      </c>
      <c r="V98" s="540"/>
      <c r="W98" s="541" t="str">
        <f>'Z2'!H$63</f>
        <v>PARASHIKIMI I TE ARDHURAVE</v>
      </c>
      <c r="X98" s="542">
        <f t="shared" si="0"/>
        <v>0</v>
      </c>
      <c r="Y98" s="542">
        <f t="shared" si="1"/>
        <v>0</v>
      </c>
      <c r="Z98" s="542">
        <f t="shared" si="2"/>
        <v>0</v>
      </c>
      <c r="AA98" s="542">
        <f t="shared" si="3"/>
        <v>0</v>
      </c>
      <c r="AB98" s="542">
        <f t="shared" si="4"/>
        <v>0</v>
      </c>
      <c r="AC98" s="540"/>
      <c r="AD98" s="540" t="str">
        <f>'KB 17'!H$69</f>
        <v>SHUMA NETO E KËRKUAR</v>
      </c>
      <c r="AE98" s="540">
        <f>'KB 17'!I$69</f>
        <v>0</v>
      </c>
      <c r="AF98" s="540">
        <f>'KB 17'!J$69</f>
        <v>0</v>
      </c>
      <c r="AG98" s="540">
        <f>'KB 17'!K$69</f>
        <v>0</v>
      </c>
      <c r="AH98" s="540">
        <f>'KB 17'!L$69</f>
        <v>0</v>
      </c>
      <c r="AI98" s="540">
        <f>'KB 17'!M$69</f>
        <v>0</v>
      </c>
      <c r="AJ98" s="539"/>
      <c r="AK98" s="539"/>
      <c r="AL98" s="539"/>
    </row>
    <row r="99" spans="1:38" x14ac:dyDescent="0.25">
      <c r="A99" s="237" t="e">
        <f>#REF!</f>
        <v>#REF!</v>
      </c>
      <c r="B99" s="243" t="e">
        <f>#REF!</f>
        <v>#REF!</v>
      </c>
      <c r="C99" s="243" t="e">
        <f>#REF!</f>
        <v>#REF!</v>
      </c>
      <c r="D99" s="243" t="e">
        <f>#REF!</f>
        <v>#REF!</v>
      </c>
      <c r="E99" s="243" t="e">
        <f>#REF!</f>
        <v>#REF!</v>
      </c>
      <c r="F99" s="234"/>
      <c r="J99" s="243"/>
      <c r="K99" s="243"/>
      <c r="M99" s="549">
        <f>'KB 17'!F$6</f>
        <v>0</v>
      </c>
      <c r="N99" s="243">
        <f>'KB 17'!J$6</f>
        <v>0</v>
      </c>
      <c r="P99" s="541" t="str">
        <f>H$3</f>
        <v>PARASHIKIMI I SHPENZIMEVE</v>
      </c>
      <c r="Q99" s="540">
        <f>'KB 17'!B$103</f>
        <v>0</v>
      </c>
      <c r="R99" s="540">
        <f>'KB 17'!C$103</f>
        <v>0</v>
      </c>
      <c r="S99" s="540">
        <f>'KB 17'!D$103</f>
        <v>0</v>
      </c>
      <c r="T99" s="540">
        <f>'KB 17'!E$103</f>
        <v>0</v>
      </c>
      <c r="U99" s="540">
        <f>'KB 17'!F$103</f>
        <v>0</v>
      </c>
      <c r="V99" s="540"/>
      <c r="W99" s="541" t="str">
        <f>'Z2'!H$63</f>
        <v>PARASHIKIMI I TE ARDHURAVE</v>
      </c>
      <c r="X99" s="542">
        <f t="shared" ref="X99:X120" si="5">AE99-Q99</f>
        <v>0</v>
      </c>
      <c r="Y99" s="542">
        <f t="shared" ref="Y99:Y120" si="6">AF99-R99</f>
        <v>0</v>
      </c>
      <c r="Z99" s="542">
        <f t="shared" ref="Z99:Z120" si="7">AG99-S99</f>
        <v>0</v>
      </c>
      <c r="AA99" s="542">
        <f t="shared" ref="AA99:AA120" si="8">AH99-T99</f>
        <v>0</v>
      </c>
      <c r="AB99" s="542">
        <f t="shared" ref="AB99:AB120" si="9">AI99-U99</f>
        <v>0</v>
      </c>
      <c r="AC99" s="540"/>
      <c r="AD99" s="540" t="str">
        <f>'KB 17'!H$103</f>
        <v>SHUMA NETO E KËRKUAR</v>
      </c>
      <c r="AE99" s="540">
        <f>'KB 17'!I$103</f>
        <v>0</v>
      </c>
      <c r="AF99" s="540">
        <f>'KB 17'!J$103</f>
        <v>0</v>
      </c>
      <c r="AG99" s="540">
        <f>'KB 17'!K$103</f>
        <v>0</v>
      </c>
      <c r="AH99" s="540">
        <f>'KB 17'!L$103</f>
        <v>0</v>
      </c>
      <c r="AI99" s="540">
        <f>'KB 17'!M$103</f>
        <v>0</v>
      </c>
      <c r="AJ99" s="539"/>
      <c r="AK99" s="539"/>
      <c r="AL99" s="539"/>
    </row>
    <row r="100" spans="1:38" x14ac:dyDescent="0.25">
      <c r="A100" s="237" t="e">
        <f>#REF!</f>
        <v>#REF!</v>
      </c>
      <c r="B100" s="243" t="e">
        <f>#REF!</f>
        <v>#REF!</v>
      </c>
      <c r="C100" s="243" t="e">
        <f>#REF!</f>
        <v>#REF!</v>
      </c>
      <c r="D100" s="243" t="e">
        <f>#REF!</f>
        <v>#REF!</v>
      </c>
      <c r="E100" s="243" t="e">
        <f>#REF!</f>
        <v>#REF!</v>
      </c>
      <c r="F100" s="234"/>
      <c r="J100" s="243"/>
      <c r="K100" s="243"/>
      <c r="M100" s="549">
        <f>'KB 17'!F$7</f>
        <v>0</v>
      </c>
      <c r="N100" s="243">
        <f>'KB 17'!J$7</f>
        <v>0</v>
      </c>
      <c r="P100" s="541" t="str">
        <f>H$3</f>
        <v>PARASHIKIMI I SHPENZIMEVE</v>
      </c>
      <c r="Q100" s="540">
        <f>'KB 17'!B$137</f>
        <v>0</v>
      </c>
      <c r="R100" s="540">
        <f>'KB 17'!C$137</f>
        <v>0</v>
      </c>
      <c r="S100" s="540">
        <f>'KB 17'!D$137</f>
        <v>0</v>
      </c>
      <c r="T100" s="540">
        <f>'KB 17'!E$137</f>
        <v>0</v>
      </c>
      <c r="U100" s="540">
        <f>'KB 17'!F$137</f>
        <v>0</v>
      </c>
      <c r="V100" s="540"/>
      <c r="W100" s="541" t="str">
        <f>'Z2'!H$63</f>
        <v>PARASHIKIMI I TE ARDHURAVE</v>
      </c>
      <c r="X100" s="542">
        <f t="shared" si="5"/>
        <v>0</v>
      </c>
      <c r="Y100" s="542">
        <f t="shared" si="6"/>
        <v>0</v>
      </c>
      <c r="Z100" s="542">
        <f t="shared" si="7"/>
        <v>0</v>
      </c>
      <c r="AA100" s="542">
        <f t="shared" si="8"/>
        <v>0</v>
      </c>
      <c r="AB100" s="542">
        <f t="shared" si="9"/>
        <v>0</v>
      </c>
      <c r="AC100" s="540"/>
      <c r="AD100" s="540" t="str">
        <f>'KB 17'!H$137</f>
        <v>SHUMA NETO E KËRKUAR</v>
      </c>
      <c r="AE100" s="540">
        <f>'KB 17'!I$137</f>
        <v>0</v>
      </c>
      <c r="AF100" s="540">
        <f>'KB 17'!J$137</f>
        <v>0</v>
      </c>
      <c r="AG100" s="540">
        <f>'KB 17'!K$137</f>
        <v>0</v>
      </c>
      <c r="AH100" s="540">
        <f>'KB 17'!L$137</f>
        <v>0</v>
      </c>
      <c r="AI100" s="540">
        <f>'KB 17'!M$137</f>
        <v>0</v>
      </c>
      <c r="AJ100" s="539"/>
      <c r="AK100" s="539"/>
      <c r="AL100" s="539"/>
    </row>
    <row r="101" spans="1:38" x14ac:dyDescent="0.25">
      <c r="A101" s="237"/>
      <c r="B101" s="243"/>
      <c r="C101" s="243"/>
      <c r="D101" s="243"/>
      <c r="E101" s="243"/>
      <c r="F101" s="234"/>
      <c r="K101" s="297"/>
      <c r="M101" s="547"/>
      <c r="P101" s="541"/>
      <c r="Q101" s="541"/>
      <c r="R101" s="541"/>
      <c r="S101" s="541"/>
      <c r="T101" s="541"/>
      <c r="U101" s="541"/>
      <c r="V101" s="541"/>
      <c r="W101" s="541"/>
      <c r="X101" s="542"/>
      <c r="Y101" s="542"/>
      <c r="Z101" s="542"/>
      <c r="AA101" s="542"/>
      <c r="AB101" s="542"/>
      <c r="AC101" s="541"/>
      <c r="AD101" s="541"/>
      <c r="AE101" s="541"/>
      <c r="AF101" s="541"/>
      <c r="AG101" s="541"/>
      <c r="AH101" s="541"/>
      <c r="AI101" s="541"/>
      <c r="AJ101" s="297"/>
      <c r="AK101" s="297"/>
      <c r="AL101" s="297"/>
    </row>
    <row r="102" spans="1:38" x14ac:dyDescent="0.25">
      <c r="A102" s="237" t="e">
        <f>#REF!</f>
        <v>#REF!</v>
      </c>
      <c r="B102" s="243" t="e">
        <f>#REF!</f>
        <v>#REF!</v>
      </c>
      <c r="C102" s="243" t="e">
        <f>#REF!</f>
        <v>#REF!</v>
      </c>
      <c r="D102" s="243" t="e">
        <f>#REF!</f>
        <v>#REF!</v>
      </c>
      <c r="E102" s="243" t="e">
        <f>#REF!</f>
        <v>#REF!</v>
      </c>
      <c r="F102" s="234"/>
      <c r="J102" s="243"/>
      <c r="K102" s="243"/>
      <c r="L102" s="297">
        <v>18</v>
      </c>
      <c r="M102" s="549">
        <f>'KB 18'!F$5</f>
        <v>0</v>
      </c>
      <c r="N102" s="243">
        <f>'KB 18'!J$5</f>
        <v>0</v>
      </c>
      <c r="P102" s="541" t="str">
        <f>H$3</f>
        <v>PARASHIKIMI I SHPENZIMEVE</v>
      </c>
      <c r="Q102" s="540">
        <f>'KB 18'!B$69</f>
        <v>0</v>
      </c>
      <c r="R102" s="540">
        <f>'KB 18'!C$69</f>
        <v>0</v>
      </c>
      <c r="S102" s="540">
        <f>'KB 18'!D$69</f>
        <v>0</v>
      </c>
      <c r="T102" s="540">
        <f>'KB 18'!E$69</f>
        <v>0</v>
      </c>
      <c r="U102" s="540">
        <f>'KB 18'!F$69</f>
        <v>0</v>
      </c>
      <c r="V102" s="540"/>
      <c r="W102" s="541" t="str">
        <f>'Z2'!H$63</f>
        <v>PARASHIKIMI I TE ARDHURAVE</v>
      </c>
      <c r="X102" s="542">
        <f t="shared" si="5"/>
        <v>0</v>
      </c>
      <c r="Y102" s="542">
        <f t="shared" si="6"/>
        <v>0</v>
      </c>
      <c r="Z102" s="542">
        <f t="shared" si="7"/>
        <v>0</v>
      </c>
      <c r="AA102" s="542">
        <f t="shared" si="8"/>
        <v>0</v>
      </c>
      <c r="AB102" s="542">
        <f t="shared" si="9"/>
        <v>0</v>
      </c>
      <c r="AC102" s="540"/>
      <c r="AD102" s="540" t="str">
        <f>'KB 18'!H$69</f>
        <v>SHUMA NETO E KËRKUAR</v>
      </c>
      <c r="AE102" s="540">
        <f>'KB 18'!I$69</f>
        <v>0</v>
      </c>
      <c r="AF102" s="540">
        <f>'KB 18'!J$69</f>
        <v>0</v>
      </c>
      <c r="AG102" s="540">
        <f>'KB 18'!K$69</f>
        <v>0</v>
      </c>
      <c r="AH102" s="540">
        <f>'KB 18'!L$69</f>
        <v>0</v>
      </c>
      <c r="AI102" s="540">
        <f>'KB 18'!M$69</f>
        <v>0</v>
      </c>
      <c r="AJ102" s="539"/>
      <c r="AK102" s="539"/>
      <c r="AL102" s="539"/>
    </row>
    <row r="103" spans="1:38" x14ac:dyDescent="0.25">
      <c r="A103" s="237" t="e">
        <f>#REF!</f>
        <v>#REF!</v>
      </c>
      <c r="B103" s="243" t="e">
        <f>#REF!</f>
        <v>#REF!</v>
      </c>
      <c r="C103" s="243" t="e">
        <f>#REF!</f>
        <v>#REF!</v>
      </c>
      <c r="D103" s="243" t="e">
        <f>#REF!</f>
        <v>#REF!</v>
      </c>
      <c r="E103" s="243" t="e">
        <f>#REF!</f>
        <v>#REF!</v>
      </c>
      <c r="F103" s="234"/>
      <c r="J103" s="243"/>
      <c r="K103" s="243"/>
      <c r="M103" s="549">
        <f>'KB 18'!F$6</f>
        <v>0</v>
      </c>
      <c r="N103" s="243">
        <f>'KB 18'!J$6</f>
        <v>0</v>
      </c>
      <c r="P103" s="541" t="str">
        <f>H$3</f>
        <v>PARASHIKIMI I SHPENZIMEVE</v>
      </c>
      <c r="Q103" s="540">
        <f>'KB 18'!B$103</f>
        <v>0</v>
      </c>
      <c r="R103" s="540">
        <f>'KB 18'!C$103</f>
        <v>0</v>
      </c>
      <c r="S103" s="540">
        <f>'KB 18'!D$103</f>
        <v>0</v>
      </c>
      <c r="T103" s="540">
        <f>'KB 18'!E$103</f>
        <v>0</v>
      </c>
      <c r="U103" s="540">
        <f>'KB 18'!F$103</f>
        <v>0</v>
      </c>
      <c r="V103" s="540"/>
      <c r="W103" s="541" t="str">
        <f>'Z2'!H$63</f>
        <v>PARASHIKIMI I TE ARDHURAVE</v>
      </c>
      <c r="X103" s="542">
        <f t="shared" si="5"/>
        <v>0</v>
      </c>
      <c r="Y103" s="542">
        <f t="shared" si="6"/>
        <v>0</v>
      </c>
      <c r="Z103" s="542">
        <f t="shared" si="7"/>
        <v>0</v>
      </c>
      <c r="AA103" s="542">
        <f t="shared" si="8"/>
        <v>0</v>
      </c>
      <c r="AB103" s="542">
        <f t="shared" si="9"/>
        <v>0</v>
      </c>
      <c r="AC103" s="540"/>
      <c r="AD103" s="540" t="str">
        <f>'KB 18'!H$103</f>
        <v>SHUMA NETO E KËRKUAR</v>
      </c>
      <c r="AE103" s="540">
        <f>'KB 18'!I$103</f>
        <v>0</v>
      </c>
      <c r="AF103" s="540">
        <f>'KB 18'!J$103</f>
        <v>0</v>
      </c>
      <c r="AG103" s="540">
        <f>'KB 18'!K$103</f>
        <v>0</v>
      </c>
      <c r="AH103" s="540">
        <f>'KB 18'!L$103</f>
        <v>0</v>
      </c>
      <c r="AI103" s="540">
        <f>'KB 18'!M$103</f>
        <v>0</v>
      </c>
      <c r="AJ103" s="539"/>
      <c r="AK103" s="539"/>
      <c r="AL103" s="539"/>
    </row>
    <row r="104" spans="1:38" x14ac:dyDescent="0.25">
      <c r="A104" s="237" t="e">
        <f>#REF!</f>
        <v>#REF!</v>
      </c>
      <c r="B104" s="243" t="e">
        <f>#REF!</f>
        <v>#REF!</v>
      </c>
      <c r="C104" s="243" t="e">
        <f>#REF!</f>
        <v>#REF!</v>
      </c>
      <c r="D104" s="243" t="e">
        <f>#REF!</f>
        <v>#REF!</v>
      </c>
      <c r="E104" s="243" t="e">
        <f>#REF!</f>
        <v>#REF!</v>
      </c>
      <c r="F104" s="234"/>
      <c r="J104" s="243"/>
      <c r="K104" s="243"/>
      <c r="M104" s="549">
        <f>'KB 18'!F$7</f>
        <v>0</v>
      </c>
      <c r="N104" s="243">
        <f>'KB 18'!J$7</f>
        <v>0</v>
      </c>
      <c r="P104" s="541" t="str">
        <f>H$3</f>
        <v>PARASHIKIMI I SHPENZIMEVE</v>
      </c>
      <c r="Q104" s="540">
        <f>'KB 18'!B$137</f>
        <v>0</v>
      </c>
      <c r="R104" s="540">
        <f>'KB 18'!C$137</f>
        <v>0</v>
      </c>
      <c r="S104" s="540">
        <f>'KB 18'!D$137</f>
        <v>0</v>
      </c>
      <c r="T104" s="540">
        <f>'KB 18'!E$137</f>
        <v>0</v>
      </c>
      <c r="U104" s="540">
        <f>'KB 18'!F$137</f>
        <v>0</v>
      </c>
      <c r="V104" s="540"/>
      <c r="W104" s="541" t="str">
        <f>'Z2'!H$63</f>
        <v>PARASHIKIMI I TE ARDHURAVE</v>
      </c>
      <c r="X104" s="542">
        <f t="shared" si="5"/>
        <v>0</v>
      </c>
      <c r="Y104" s="542">
        <f t="shared" si="6"/>
        <v>0</v>
      </c>
      <c r="Z104" s="542">
        <f t="shared" si="7"/>
        <v>0</v>
      </c>
      <c r="AA104" s="542">
        <f t="shared" si="8"/>
        <v>0</v>
      </c>
      <c r="AB104" s="542">
        <f t="shared" si="9"/>
        <v>0</v>
      </c>
      <c r="AC104" s="540"/>
      <c r="AD104" s="540" t="str">
        <f>'KB 18'!H$137</f>
        <v>SHUMA NETO E KËRKUAR</v>
      </c>
      <c r="AE104" s="540">
        <f>'KB 18'!I$137</f>
        <v>0</v>
      </c>
      <c r="AF104" s="540">
        <f>'KB 18'!J$137</f>
        <v>0</v>
      </c>
      <c r="AG104" s="540">
        <f>'KB 18'!K$137</f>
        <v>0</v>
      </c>
      <c r="AH104" s="540">
        <f>'KB 18'!L$137</f>
        <v>0</v>
      </c>
      <c r="AI104" s="540">
        <f>'KB 18'!M$137</f>
        <v>0</v>
      </c>
      <c r="AJ104" s="539"/>
      <c r="AK104" s="539"/>
      <c r="AL104" s="539"/>
    </row>
    <row r="105" spans="1:38" x14ac:dyDescent="0.25">
      <c r="A105" s="237"/>
      <c r="B105" s="243"/>
      <c r="C105" s="243"/>
      <c r="D105" s="243"/>
      <c r="E105" s="243"/>
      <c r="F105" s="234"/>
      <c r="K105" s="297"/>
      <c r="L105" s="226"/>
      <c r="M105" s="547"/>
      <c r="P105" s="541"/>
      <c r="Q105" s="541"/>
      <c r="R105" s="541"/>
      <c r="S105" s="541"/>
      <c r="T105" s="541"/>
      <c r="U105" s="541"/>
      <c r="V105" s="541"/>
      <c r="W105" s="541"/>
      <c r="X105" s="542"/>
      <c r="Y105" s="542"/>
      <c r="Z105" s="542"/>
      <c r="AA105" s="542"/>
      <c r="AB105" s="542"/>
      <c r="AC105" s="541"/>
      <c r="AD105" s="541"/>
      <c r="AE105" s="541"/>
      <c r="AF105" s="541"/>
      <c r="AG105" s="541"/>
      <c r="AH105" s="541"/>
      <c r="AI105" s="541"/>
      <c r="AJ105" s="297"/>
      <c r="AK105" s="297"/>
      <c r="AL105" s="297"/>
    </row>
    <row r="106" spans="1:38" x14ac:dyDescent="0.25">
      <c r="A106" s="237" t="e">
        <f>#REF!</f>
        <v>#REF!</v>
      </c>
      <c r="B106" s="243" t="e">
        <f>#REF!</f>
        <v>#REF!</v>
      </c>
      <c r="C106" s="243" t="e">
        <f>#REF!</f>
        <v>#REF!</v>
      </c>
      <c r="D106" s="243" t="e">
        <f>#REF!</f>
        <v>#REF!</v>
      </c>
      <c r="E106" s="243" t="e">
        <f>#REF!</f>
        <v>#REF!</v>
      </c>
      <c r="F106" s="234"/>
      <c r="J106" s="243"/>
      <c r="K106" s="243"/>
      <c r="L106" s="297">
        <v>19</v>
      </c>
      <c r="M106" s="549">
        <f>'KB 19'!F$5</f>
        <v>0</v>
      </c>
      <c r="N106" s="243">
        <f>'KB 19'!J$5</f>
        <v>0</v>
      </c>
      <c r="P106" s="541" t="str">
        <f>H$3</f>
        <v>PARASHIKIMI I SHPENZIMEVE</v>
      </c>
      <c r="Q106" s="540">
        <f>'KB 19'!B$69</f>
        <v>0</v>
      </c>
      <c r="R106" s="540">
        <f>'KB 19'!C$69</f>
        <v>0</v>
      </c>
      <c r="S106" s="540">
        <f>'KB 19'!D$69</f>
        <v>0</v>
      </c>
      <c r="T106" s="540">
        <f>'KB 19'!E$69</f>
        <v>0</v>
      </c>
      <c r="U106" s="540">
        <f>'KB 19'!F$69</f>
        <v>0</v>
      </c>
      <c r="V106" s="540"/>
      <c r="W106" s="541" t="str">
        <f>'Z2'!H$63</f>
        <v>PARASHIKIMI I TE ARDHURAVE</v>
      </c>
      <c r="X106" s="542">
        <f t="shared" si="5"/>
        <v>0</v>
      </c>
      <c r="Y106" s="542">
        <f t="shared" si="6"/>
        <v>0</v>
      </c>
      <c r="Z106" s="542">
        <f t="shared" si="7"/>
        <v>0</v>
      </c>
      <c r="AA106" s="542">
        <f t="shared" si="8"/>
        <v>0</v>
      </c>
      <c r="AB106" s="542">
        <f t="shared" si="9"/>
        <v>0</v>
      </c>
      <c r="AC106" s="540"/>
      <c r="AD106" s="540" t="str">
        <f>'KB 19'!H$69</f>
        <v>SHUMA NETO E KËRKUAR</v>
      </c>
      <c r="AE106" s="540">
        <f>'KB 19'!I$69</f>
        <v>0</v>
      </c>
      <c r="AF106" s="540">
        <f>'KB 19'!J$69</f>
        <v>0</v>
      </c>
      <c r="AG106" s="540">
        <f>'KB 19'!K$69</f>
        <v>0</v>
      </c>
      <c r="AH106" s="540">
        <f>'KB 19'!L$69</f>
        <v>0</v>
      </c>
      <c r="AI106" s="540">
        <f>'KB 19'!M$69</f>
        <v>0</v>
      </c>
      <c r="AJ106" s="539"/>
      <c r="AK106" s="539"/>
      <c r="AL106" s="539"/>
    </row>
    <row r="107" spans="1:38" x14ac:dyDescent="0.25">
      <c r="A107" s="237" t="e">
        <f>#REF!</f>
        <v>#REF!</v>
      </c>
      <c r="B107" s="243" t="e">
        <f>#REF!</f>
        <v>#REF!</v>
      </c>
      <c r="C107" s="243" t="e">
        <f>#REF!</f>
        <v>#REF!</v>
      </c>
      <c r="D107" s="243" t="e">
        <f>#REF!</f>
        <v>#REF!</v>
      </c>
      <c r="E107" s="243" t="e">
        <f>#REF!</f>
        <v>#REF!</v>
      </c>
      <c r="F107" s="234"/>
      <c r="J107" s="243"/>
      <c r="K107" s="243"/>
      <c r="M107" s="549">
        <f>'KB 19'!F$6</f>
        <v>0</v>
      </c>
      <c r="N107" s="243">
        <f>'KB 19'!J$6</f>
        <v>0</v>
      </c>
      <c r="P107" s="541" t="str">
        <f>H$3</f>
        <v>PARASHIKIMI I SHPENZIMEVE</v>
      </c>
      <c r="Q107" s="540">
        <f>'KB 19'!B$103</f>
        <v>0</v>
      </c>
      <c r="R107" s="540">
        <f>'KB 19'!C$103</f>
        <v>0</v>
      </c>
      <c r="S107" s="540">
        <f>'KB 19'!D$103</f>
        <v>0</v>
      </c>
      <c r="T107" s="540">
        <f>'KB 19'!E$103</f>
        <v>0</v>
      </c>
      <c r="U107" s="540">
        <f>'KB 19'!F$103</f>
        <v>0</v>
      </c>
      <c r="V107" s="540"/>
      <c r="W107" s="541" t="str">
        <f>'Z2'!H$63</f>
        <v>PARASHIKIMI I TE ARDHURAVE</v>
      </c>
      <c r="X107" s="542">
        <f t="shared" si="5"/>
        <v>0</v>
      </c>
      <c r="Y107" s="542">
        <f t="shared" si="6"/>
        <v>0</v>
      </c>
      <c r="Z107" s="542">
        <f t="shared" si="7"/>
        <v>0</v>
      </c>
      <c r="AA107" s="542">
        <f t="shared" si="8"/>
        <v>0</v>
      </c>
      <c r="AB107" s="542">
        <f t="shared" si="9"/>
        <v>0</v>
      </c>
      <c r="AC107" s="540"/>
      <c r="AD107" s="540" t="str">
        <f>'KB 19'!H$103</f>
        <v>SHUMA NETO E KËRKUAR</v>
      </c>
      <c r="AE107" s="540">
        <f>'KB 19'!I$103</f>
        <v>0</v>
      </c>
      <c r="AF107" s="540">
        <f>'KB 19'!J$103</f>
        <v>0</v>
      </c>
      <c r="AG107" s="540">
        <f>'KB 19'!K$103</f>
        <v>0</v>
      </c>
      <c r="AH107" s="540">
        <f>'KB 19'!L$103</f>
        <v>0</v>
      </c>
      <c r="AI107" s="540">
        <f>'KB 19'!M$103</f>
        <v>0</v>
      </c>
      <c r="AJ107" s="539"/>
      <c r="AK107" s="539"/>
      <c r="AL107" s="539"/>
    </row>
    <row r="108" spans="1:38" x14ac:dyDescent="0.25">
      <c r="A108" s="237" t="e">
        <f>#REF!</f>
        <v>#REF!</v>
      </c>
      <c r="B108" s="243" t="e">
        <f>#REF!</f>
        <v>#REF!</v>
      </c>
      <c r="C108" s="243" t="e">
        <f>#REF!</f>
        <v>#REF!</v>
      </c>
      <c r="D108" s="243" t="e">
        <f>#REF!</f>
        <v>#REF!</v>
      </c>
      <c r="E108" s="243" t="e">
        <f>#REF!</f>
        <v>#REF!</v>
      </c>
      <c r="F108" s="234"/>
      <c r="J108" s="243"/>
      <c r="K108" s="243"/>
      <c r="M108" s="549">
        <f>'KB 19'!F$7</f>
        <v>0</v>
      </c>
      <c r="N108" s="243">
        <f>'KB 19'!J$7</f>
        <v>0</v>
      </c>
      <c r="P108" s="541" t="str">
        <f>H$3</f>
        <v>PARASHIKIMI I SHPENZIMEVE</v>
      </c>
      <c r="Q108" s="540">
        <f>'KB 19'!B$137</f>
        <v>0</v>
      </c>
      <c r="R108" s="540">
        <f>'KB 19'!C$137</f>
        <v>0</v>
      </c>
      <c r="S108" s="540">
        <f>'KB 19'!D$137</f>
        <v>0</v>
      </c>
      <c r="T108" s="540">
        <f>'KB 19'!E$137</f>
        <v>0</v>
      </c>
      <c r="U108" s="540">
        <f>'KB 19'!F$137</f>
        <v>0</v>
      </c>
      <c r="V108" s="540"/>
      <c r="W108" s="541" t="str">
        <f>'Z2'!H$63</f>
        <v>PARASHIKIMI I TE ARDHURAVE</v>
      </c>
      <c r="X108" s="542">
        <f t="shared" si="5"/>
        <v>0</v>
      </c>
      <c r="Y108" s="542">
        <f t="shared" si="6"/>
        <v>0</v>
      </c>
      <c r="Z108" s="542">
        <f t="shared" si="7"/>
        <v>0</v>
      </c>
      <c r="AA108" s="542">
        <f t="shared" si="8"/>
        <v>0</v>
      </c>
      <c r="AB108" s="542">
        <f t="shared" si="9"/>
        <v>0</v>
      </c>
      <c r="AC108" s="540"/>
      <c r="AD108" s="540" t="str">
        <f>'KB 19'!H$137</f>
        <v>SHUMA NETO E KËRKUAR</v>
      </c>
      <c r="AE108" s="540">
        <f>'KB 19'!I$137</f>
        <v>0</v>
      </c>
      <c r="AF108" s="540">
        <f>'KB 19'!J$137</f>
        <v>0</v>
      </c>
      <c r="AG108" s="540">
        <f>'KB 19'!K$137</f>
        <v>0</v>
      </c>
      <c r="AH108" s="540">
        <f>'KB 19'!L$137</f>
        <v>0</v>
      </c>
      <c r="AI108" s="540">
        <f>'KB 19'!M$137</f>
        <v>0</v>
      </c>
      <c r="AJ108" s="539"/>
      <c r="AK108" s="539"/>
      <c r="AL108" s="539"/>
    </row>
    <row r="109" spans="1:38" x14ac:dyDescent="0.25">
      <c r="A109" s="237"/>
      <c r="B109" s="243"/>
      <c r="C109" s="243"/>
      <c r="D109" s="243"/>
      <c r="E109" s="243"/>
      <c r="F109" s="234"/>
      <c r="K109" s="297"/>
      <c r="L109" s="226"/>
      <c r="M109" s="547"/>
      <c r="P109" s="541"/>
      <c r="Q109" s="541"/>
      <c r="R109" s="541"/>
      <c r="S109" s="541"/>
      <c r="T109" s="541"/>
      <c r="U109" s="541"/>
      <c r="V109" s="541"/>
      <c r="W109" s="541"/>
      <c r="X109" s="542"/>
      <c r="Y109" s="542"/>
      <c r="Z109" s="542"/>
      <c r="AA109" s="542"/>
      <c r="AB109" s="542"/>
      <c r="AC109" s="541"/>
      <c r="AD109" s="541"/>
      <c r="AE109" s="541"/>
      <c r="AF109" s="541"/>
      <c r="AG109" s="541"/>
      <c r="AH109" s="541"/>
      <c r="AI109" s="541"/>
      <c r="AJ109" s="297"/>
      <c r="AK109" s="297"/>
      <c r="AL109" s="297"/>
    </row>
    <row r="110" spans="1:38" x14ac:dyDescent="0.25">
      <c r="A110" s="237" t="e">
        <f>#REF!</f>
        <v>#REF!</v>
      </c>
      <c r="B110" s="243" t="e">
        <f>#REF!</f>
        <v>#REF!</v>
      </c>
      <c r="C110" s="243" t="e">
        <f>#REF!</f>
        <v>#REF!</v>
      </c>
      <c r="D110" s="243" t="e">
        <f>#REF!</f>
        <v>#REF!</v>
      </c>
      <c r="E110" s="243" t="e">
        <f>#REF!</f>
        <v>#REF!</v>
      </c>
      <c r="F110" s="234"/>
      <c r="J110" s="243"/>
      <c r="K110" s="243"/>
      <c r="L110" s="297">
        <v>20</v>
      </c>
      <c r="M110" s="549">
        <f>'KB 20'!F$5</f>
        <v>0</v>
      </c>
      <c r="N110" s="243">
        <f>'KB 20'!J$5</f>
        <v>0</v>
      </c>
      <c r="P110" s="541" t="str">
        <f>H$3</f>
        <v>PARASHIKIMI I SHPENZIMEVE</v>
      </c>
      <c r="Q110" s="540">
        <f>'KB 20'!B$69</f>
        <v>0</v>
      </c>
      <c r="R110" s="540">
        <f>'KB 20'!C$69</f>
        <v>0</v>
      </c>
      <c r="S110" s="540">
        <f>'KB 20'!D$69</f>
        <v>0</v>
      </c>
      <c r="T110" s="540">
        <f>'KB 20'!E$69</f>
        <v>0</v>
      </c>
      <c r="U110" s="540">
        <f>'KB 20'!F$69</f>
        <v>0</v>
      </c>
      <c r="V110" s="540"/>
      <c r="W110" s="541" t="str">
        <f>'Z2'!H$63</f>
        <v>PARASHIKIMI I TE ARDHURAVE</v>
      </c>
      <c r="X110" s="542">
        <f t="shared" si="5"/>
        <v>0</v>
      </c>
      <c r="Y110" s="542">
        <f t="shared" si="6"/>
        <v>0</v>
      </c>
      <c r="Z110" s="542">
        <f t="shared" si="7"/>
        <v>0</v>
      </c>
      <c r="AA110" s="542">
        <f t="shared" si="8"/>
        <v>0</v>
      </c>
      <c r="AB110" s="542">
        <f t="shared" si="9"/>
        <v>0</v>
      </c>
      <c r="AC110" s="540"/>
      <c r="AD110" s="540" t="str">
        <f>'KB 20'!H$69</f>
        <v>SHUMA NETO E KËRKUAR</v>
      </c>
      <c r="AE110" s="540">
        <f>'KB 20'!I$69</f>
        <v>0</v>
      </c>
      <c r="AF110" s="540">
        <f>'KB 20'!J$69</f>
        <v>0</v>
      </c>
      <c r="AG110" s="540">
        <f>'KB 20'!K$69</f>
        <v>0</v>
      </c>
      <c r="AH110" s="540">
        <f>'KB 20'!L$69</f>
        <v>0</v>
      </c>
      <c r="AI110" s="540">
        <f>'KB 20'!M$69</f>
        <v>0</v>
      </c>
      <c r="AJ110" s="539"/>
      <c r="AK110" s="539"/>
      <c r="AL110" s="539"/>
    </row>
    <row r="111" spans="1:38" x14ac:dyDescent="0.25">
      <c r="A111" s="239"/>
      <c r="B111" s="245"/>
      <c r="C111" s="245"/>
      <c r="D111" s="245"/>
      <c r="E111" s="245"/>
      <c r="F111" s="234"/>
      <c r="J111" s="243"/>
      <c r="K111" s="243"/>
      <c r="M111" s="549">
        <f>'KB 20'!F$6</f>
        <v>0</v>
      </c>
      <c r="N111" s="243">
        <f>'KB 20'!J$6</f>
        <v>0</v>
      </c>
      <c r="P111" s="541" t="str">
        <f>H$3</f>
        <v>PARASHIKIMI I SHPENZIMEVE</v>
      </c>
      <c r="Q111" s="540">
        <f>'KB 20'!B$103</f>
        <v>0</v>
      </c>
      <c r="R111" s="540">
        <f>'KB 20'!C$103</f>
        <v>0</v>
      </c>
      <c r="S111" s="540">
        <f>'KB 20'!D$103</f>
        <v>0</v>
      </c>
      <c r="T111" s="540">
        <f>'KB 20'!E$103</f>
        <v>0</v>
      </c>
      <c r="U111" s="540">
        <f>'KB 20'!F$103</f>
        <v>0</v>
      </c>
      <c r="V111" s="540"/>
      <c r="W111" s="541" t="str">
        <f>'Z2'!H$63</f>
        <v>PARASHIKIMI I TE ARDHURAVE</v>
      </c>
      <c r="X111" s="542">
        <f t="shared" si="5"/>
        <v>0</v>
      </c>
      <c r="Y111" s="542">
        <f t="shared" si="6"/>
        <v>0</v>
      </c>
      <c r="Z111" s="542">
        <f t="shared" si="7"/>
        <v>0</v>
      </c>
      <c r="AA111" s="542">
        <f t="shared" si="8"/>
        <v>0</v>
      </c>
      <c r="AB111" s="542">
        <f t="shared" si="9"/>
        <v>0</v>
      </c>
      <c r="AC111" s="540"/>
      <c r="AD111" s="540" t="str">
        <f>'KB 20'!H$103</f>
        <v>SHUMA NETO E KËRKUAR</v>
      </c>
      <c r="AE111" s="540">
        <f>'KB 20'!I$103</f>
        <v>0</v>
      </c>
      <c r="AF111" s="540">
        <f>'KB 20'!J$103</f>
        <v>0</v>
      </c>
      <c r="AG111" s="540">
        <f>'KB 20'!K$103</f>
        <v>0</v>
      </c>
      <c r="AH111" s="540">
        <f>'KB 20'!L$103</f>
        <v>0</v>
      </c>
      <c r="AI111" s="540">
        <f>'KB 20'!M$103</f>
        <v>0</v>
      </c>
      <c r="AJ111" s="539"/>
      <c r="AK111" s="539"/>
      <c r="AL111" s="539"/>
    </row>
    <row r="112" spans="1:38" x14ac:dyDescent="0.25">
      <c r="A112" s="237" t="e">
        <f>'Z2'!#REF!</f>
        <v>#REF!</v>
      </c>
      <c r="B112" s="228" t="e">
        <f>'Z2'!#REF!</f>
        <v>#REF!</v>
      </c>
      <c r="C112" s="228" t="e">
        <f>'Z2'!#REF!</f>
        <v>#REF!</v>
      </c>
      <c r="D112" s="228" t="e">
        <f>'Z2'!#REF!</f>
        <v>#REF!</v>
      </c>
      <c r="E112" s="228" t="e">
        <f>'Z2'!#REF!</f>
        <v>#REF!</v>
      </c>
      <c r="F112" s="234"/>
      <c r="J112" s="243"/>
      <c r="K112" s="243"/>
      <c r="L112" s="226"/>
      <c r="M112" s="549">
        <f>'KB 20'!F$7</f>
        <v>0</v>
      </c>
      <c r="N112" s="243">
        <f>'KB 20'!J$7</f>
        <v>0</v>
      </c>
      <c r="P112" s="541" t="str">
        <f>H$3</f>
        <v>PARASHIKIMI I SHPENZIMEVE</v>
      </c>
      <c r="Q112" s="540">
        <f>'KB 20'!B$137</f>
        <v>0</v>
      </c>
      <c r="R112" s="540">
        <f>'KB 20'!C$137</f>
        <v>0</v>
      </c>
      <c r="S112" s="540">
        <f>'KB 20'!D$137</f>
        <v>0</v>
      </c>
      <c r="T112" s="540">
        <f>'KB 20'!E$137</f>
        <v>0</v>
      </c>
      <c r="U112" s="540">
        <f>'KB 20'!F$137</f>
        <v>0</v>
      </c>
      <c r="V112" s="540"/>
      <c r="W112" s="541" t="str">
        <f>'Z2'!H$63</f>
        <v>PARASHIKIMI I TE ARDHURAVE</v>
      </c>
      <c r="X112" s="542">
        <f t="shared" si="5"/>
        <v>0</v>
      </c>
      <c r="Y112" s="542">
        <f t="shared" si="6"/>
        <v>0</v>
      </c>
      <c r="Z112" s="542">
        <f t="shared" si="7"/>
        <v>0</v>
      </c>
      <c r="AA112" s="542">
        <f t="shared" si="8"/>
        <v>0</v>
      </c>
      <c r="AB112" s="542">
        <f t="shared" si="9"/>
        <v>0</v>
      </c>
      <c r="AC112" s="540"/>
      <c r="AD112" s="540" t="str">
        <f>'KB 20'!H$137</f>
        <v>SHUMA NETO E KËRKUAR</v>
      </c>
      <c r="AE112" s="540">
        <f>'KB 20'!I$137</f>
        <v>0</v>
      </c>
      <c r="AF112" s="540">
        <f>'KB 20'!J$137</f>
        <v>0</v>
      </c>
      <c r="AG112" s="540">
        <f>'KB 20'!K$137</f>
        <v>0</v>
      </c>
      <c r="AH112" s="540">
        <f>'KB 20'!L$137</f>
        <v>0</v>
      </c>
      <c r="AI112" s="540">
        <f>'KB 20'!M$137</f>
        <v>0</v>
      </c>
      <c r="AJ112" s="539"/>
      <c r="AK112" s="539"/>
      <c r="AL112" s="539"/>
    </row>
    <row r="113" spans="1:38" x14ac:dyDescent="0.25">
      <c r="A113" s="237"/>
      <c r="B113" s="228"/>
      <c r="C113" s="228"/>
      <c r="D113" s="228"/>
      <c r="E113" s="228"/>
      <c r="F113" s="234"/>
      <c r="K113" s="297"/>
      <c r="M113" s="547"/>
      <c r="P113" s="541"/>
      <c r="Q113" s="541"/>
      <c r="R113" s="541"/>
      <c r="S113" s="541"/>
      <c r="T113" s="541"/>
      <c r="U113" s="541"/>
      <c r="V113" s="541"/>
      <c r="W113" s="541"/>
      <c r="X113" s="542"/>
      <c r="Y113" s="542"/>
      <c r="Z113" s="542"/>
      <c r="AA113" s="542"/>
      <c r="AB113" s="542"/>
      <c r="AC113" s="541"/>
      <c r="AD113" s="541"/>
      <c r="AE113" s="541"/>
      <c r="AF113" s="541"/>
      <c r="AG113" s="541"/>
      <c r="AH113" s="541"/>
      <c r="AI113" s="541"/>
      <c r="AJ113" s="297"/>
      <c r="AK113" s="297"/>
      <c r="AL113" s="297"/>
    </row>
    <row r="114" spans="1:38" x14ac:dyDescent="0.25">
      <c r="A114" s="237" t="e">
        <f>#REF!</f>
        <v>#REF!</v>
      </c>
      <c r="B114" s="243" t="e">
        <f>#REF!</f>
        <v>#REF!</v>
      </c>
      <c r="C114" s="243" t="e">
        <f>#REF!</f>
        <v>#REF!</v>
      </c>
      <c r="D114" s="243" t="e">
        <f>#REF!</f>
        <v>#REF!</v>
      </c>
      <c r="E114" s="243" t="e">
        <f>#REF!</f>
        <v>#REF!</v>
      </c>
      <c r="F114" s="234"/>
      <c r="J114" s="243"/>
      <c r="K114" s="243"/>
      <c r="L114" s="297">
        <v>21</v>
      </c>
      <c r="M114" s="549">
        <f>'KB 21'!F$5</f>
        <v>0</v>
      </c>
      <c r="N114" s="243">
        <f>'KB 21'!J$5</f>
        <v>0</v>
      </c>
      <c r="P114" s="541" t="str">
        <f>H$3</f>
        <v>PARASHIKIMI I SHPENZIMEVE</v>
      </c>
      <c r="Q114" s="540">
        <f>'KB 21'!B$69</f>
        <v>0</v>
      </c>
      <c r="R114" s="540">
        <f>'KB 21'!C$69</f>
        <v>0</v>
      </c>
      <c r="S114" s="540">
        <f>'KB 21'!D$69</f>
        <v>0</v>
      </c>
      <c r="T114" s="540">
        <f>'KB 21'!E$69</f>
        <v>0</v>
      </c>
      <c r="U114" s="540">
        <f>'KB 21'!F$69</f>
        <v>0</v>
      </c>
      <c r="V114" s="540"/>
      <c r="W114" s="541" t="str">
        <f>'Z2'!H$63</f>
        <v>PARASHIKIMI I TE ARDHURAVE</v>
      </c>
      <c r="X114" s="542">
        <f t="shared" si="5"/>
        <v>0</v>
      </c>
      <c r="Y114" s="542">
        <f t="shared" si="6"/>
        <v>0</v>
      </c>
      <c r="Z114" s="542">
        <f t="shared" si="7"/>
        <v>0</v>
      </c>
      <c r="AA114" s="542">
        <f t="shared" si="8"/>
        <v>0</v>
      </c>
      <c r="AB114" s="542">
        <f t="shared" si="9"/>
        <v>0</v>
      </c>
      <c r="AC114" s="540"/>
      <c r="AD114" s="540" t="str">
        <f>'KB 21'!H$69</f>
        <v>SHUMA NETO E KËRKUAR</v>
      </c>
      <c r="AE114" s="540">
        <f>'KB 21'!I$69</f>
        <v>0</v>
      </c>
      <c r="AF114" s="540">
        <f>'KB 21'!J$69</f>
        <v>0</v>
      </c>
      <c r="AG114" s="540">
        <f>'KB 21'!K$69</f>
        <v>0</v>
      </c>
      <c r="AH114" s="540">
        <f>'KB 21'!L$69</f>
        <v>0</v>
      </c>
      <c r="AI114" s="540">
        <f>'KB 21'!M$69</f>
        <v>0</v>
      </c>
      <c r="AJ114" s="539"/>
      <c r="AK114" s="539"/>
      <c r="AL114" s="539"/>
    </row>
    <row r="115" spans="1:38" x14ac:dyDescent="0.25">
      <c r="A115" s="237" t="e">
        <f>#REF!</f>
        <v>#REF!</v>
      </c>
      <c r="B115" s="243" t="e">
        <f>#REF!</f>
        <v>#REF!</v>
      </c>
      <c r="C115" s="243" t="e">
        <f>#REF!</f>
        <v>#REF!</v>
      </c>
      <c r="D115" s="243" t="e">
        <f>#REF!</f>
        <v>#REF!</v>
      </c>
      <c r="E115" s="243" t="e">
        <f>#REF!</f>
        <v>#REF!</v>
      </c>
      <c r="F115" s="234"/>
      <c r="J115" s="243"/>
      <c r="K115" s="243"/>
      <c r="M115" s="549">
        <f>'KB 21'!F$6</f>
        <v>0</v>
      </c>
      <c r="N115" s="243">
        <f>'KB 21'!J$6</f>
        <v>0</v>
      </c>
      <c r="P115" s="541" t="str">
        <f>H$3</f>
        <v>PARASHIKIMI I SHPENZIMEVE</v>
      </c>
      <c r="Q115" s="540">
        <f>'KB 21'!B$103</f>
        <v>0</v>
      </c>
      <c r="R115" s="540">
        <f>'KB 21'!C$103</f>
        <v>0</v>
      </c>
      <c r="S115" s="540">
        <f>'KB 21'!D$103</f>
        <v>0</v>
      </c>
      <c r="T115" s="540">
        <f>'KB 21'!E$103</f>
        <v>0</v>
      </c>
      <c r="U115" s="540">
        <f>'KB 21'!F$103</f>
        <v>0</v>
      </c>
      <c r="V115" s="540"/>
      <c r="W115" s="541" t="str">
        <f>'Z2'!H$63</f>
        <v>PARASHIKIMI I TE ARDHURAVE</v>
      </c>
      <c r="X115" s="542">
        <f t="shared" si="5"/>
        <v>0</v>
      </c>
      <c r="Y115" s="542">
        <f t="shared" si="6"/>
        <v>0</v>
      </c>
      <c r="Z115" s="542">
        <f t="shared" si="7"/>
        <v>0</v>
      </c>
      <c r="AA115" s="542">
        <f t="shared" si="8"/>
        <v>0</v>
      </c>
      <c r="AB115" s="542">
        <f t="shared" si="9"/>
        <v>0</v>
      </c>
      <c r="AC115" s="540"/>
      <c r="AD115" s="540" t="str">
        <f>'KB 21'!H$103</f>
        <v>SHUMA NETO E KËRKUAR</v>
      </c>
      <c r="AE115" s="540">
        <f>'KB 21'!I$103</f>
        <v>0</v>
      </c>
      <c r="AF115" s="540">
        <f>'KB 21'!J$103</f>
        <v>0</v>
      </c>
      <c r="AG115" s="540">
        <f>'KB 21'!K$103</f>
        <v>0</v>
      </c>
      <c r="AH115" s="540">
        <f>'KB 21'!L$103</f>
        <v>0</v>
      </c>
      <c r="AI115" s="540">
        <f>'KB 21'!M$103</f>
        <v>0</v>
      </c>
      <c r="AJ115" s="539"/>
      <c r="AK115" s="539"/>
      <c r="AL115" s="539"/>
    </row>
    <row r="116" spans="1:38" x14ac:dyDescent="0.25">
      <c r="A116" s="237" t="e">
        <f>#REF!</f>
        <v>#REF!</v>
      </c>
      <c r="B116" s="243" t="e">
        <f>#REF!</f>
        <v>#REF!</v>
      </c>
      <c r="C116" s="243" t="e">
        <f>#REF!</f>
        <v>#REF!</v>
      </c>
      <c r="D116" s="243" t="e">
        <f>#REF!</f>
        <v>#REF!</v>
      </c>
      <c r="E116" s="243" t="e">
        <f>#REF!</f>
        <v>#REF!</v>
      </c>
      <c r="F116" s="234"/>
      <c r="J116" s="243"/>
      <c r="K116" s="243"/>
      <c r="L116" s="226"/>
      <c r="M116" s="549">
        <f>'KB 21'!F$7</f>
        <v>0</v>
      </c>
      <c r="N116" s="243">
        <f>'KB 21'!J$7</f>
        <v>0</v>
      </c>
      <c r="P116" s="541" t="str">
        <f>H$3</f>
        <v>PARASHIKIMI I SHPENZIMEVE</v>
      </c>
      <c r="Q116" s="540">
        <f>'KB 21'!B$137</f>
        <v>0</v>
      </c>
      <c r="R116" s="540">
        <f>'KB 21'!C$137</f>
        <v>0</v>
      </c>
      <c r="S116" s="540">
        <f>'KB 21'!D$137</f>
        <v>0</v>
      </c>
      <c r="T116" s="540">
        <f>'KB 21'!E$137</f>
        <v>0</v>
      </c>
      <c r="U116" s="540">
        <f>'KB 21'!F$137</f>
        <v>0</v>
      </c>
      <c r="V116" s="540"/>
      <c r="W116" s="541" t="str">
        <f>'Z2'!H$63</f>
        <v>PARASHIKIMI I TE ARDHURAVE</v>
      </c>
      <c r="X116" s="542">
        <f t="shared" si="5"/>
        <v>0</v>
      </c>
      <c r="Y116" s="542">
        <f t="shared" si="6"/>
        <v>0</v>
      </c>
      <c r="Z116" s="542">
        <f t="shared" si="7"/>
        <v>0</v>
      </c>
      <c r="AA116" s="542">
        <f t="shared" si="8"/>
        <v>0</v>
      </c>
      <c r="AB116" s="542">
        <f t="shared" si="9"/>
        <v>0</v>
      </c>
      <c r="AC116" s="540"/>
      <c r="AD116" s="540" t="str">
        <f>'KB 21'!H$137</f>
        <v>SHUMA NETO E KËRKUAR</v>
      </c>
      <c r="AE116" s="540">
        <f>'KB 21'!I$137</f>
        <v>0</v>
      </c>
      <c r="AF116" s="540">
        <f>'KB 21'!J$137</f>
        <v>0</v>
      </c>
      <c r="AG116" s="540">
        <f>'KB 21'!K$137</f>
        <v>0</v>
      </c>
      <c r="AH116" s="540">
        <f>'KB 21'!L$137</f>
        <v>0</v>
      </c>
      <c r="AI116" s="540">
        <f>'KB 21'!M$137</f>
        <v>0</v>
      </c>
      <c r="AJ116" s="539"/>
      <c r="AK116" s="539"/>
      <c r="AL116" s="539"/>
    </row>
    <row r="117" spans="1:38" x14ac:dyDescent="0.25">
      <c r="A117" s="237"/>
      <c r="B117" s="243"/>
      <c r="C117" s="243"/>
      <c r="D117" s="243"/>
      <c r="E117" s="243"/>
      <c r="F117" s="234"/>
      <c r="K117" s="297"/>
      <c r="M117" s="547"/>
      <c r="P117" s="541"/>
      <c r="Q117" s="541"/>
      <c r="R117" s="541"/>
      <c r="S117" s="541"/>
      <c r="T117" s="541"/>
      <c r="U117" s="541"/>
      <c r="V117" s="541"/>
      <c r="W117" s="541"/>
      <c r="X117" s="542"/>
      <c r="Y117" s="542"/>
      <c r="Z117" s="542"/>
      <c r="AA117" s="542"/>
      <c r="AB117" s="542"/>
      <c r="AC117" s="541"/>
      <c r="AD117" s="541"/>
      <c r="AE117" s="541"/>
      <c r="AF117" s="541"/>
      <c r="AG117" s="541"/>
      <c r="AH117" s="541"/>
      <c r="AI117" s="541"/>
      <c r="AJ117" s="297"/>
      <c r="AK117" s="297"/>
      <c r="AL117" s="297"/>
    </row>
    <row r="118" spans="1:38" x14ac:dyDescent="0.25">
      <c r="A118" s="237" t="e">
        <f>#REF!</f>
        <v>#REF!</v>
      </c>
      <c r="B118" s="243" t="e">
        <f>#REF!</f>
        <v>#REF!</v>
      </c>
      <c r="C118" s="243" t="e">
        <f>#REF!</f>
        <v>#REF!</v>
      </c>
      <c r="D118" s="243" t="e">
        <f>#REF!</f>
        <v>#REF!</v>
      </c>
      <c r="E118" s="243" t="e">
        <f>#REF!</f>
        <v>#REF!</v>
      </c>
      <c r="F118" s="234"/>
      <c r="J118" s="243"/>
      <c r="K118" s="243"/>
      <c r="L118" s="297">
        <v>22</v>
      </c>
      <c r="M118" s="549">
        <f>'KB 22'!F$5</f>
        <v>0</v>
      </c>
      <c r="N118" s="243">
        <f>'KB 22'!J$5</f>
        <v>0</v>
      </c>
      <c r="P118" s="541" t="str">
        <f>H$3</f>
        <v>PARASHIKIMI I SHPENZIMEVE</v>
      </c>
      <c r="Q118" s="540">
        <f>'KB 22'!B$69</f>
        <v>0</v>
      </c>
      <c r="R118" s="540">
        <f>'KB 22'!C$69</f>
        <v>0</v>
      </c>
      <c r="S118" s="540">
        <f>'KB 22'!D$69</f>
        <v>0</v>
      </c>
      <c r="T118" s="540">
        <f>'KB 22'!E$69</f>
        <v>0</v>
      </c>
      <c r="U118" s="540">
        <f>'KB 22'!F$69</f>
        <v>0</v>
      </c>
      <c r="V118" s="540"/>
      <c r="W118" s="541" t="str">
        <f>'Z2'!H$63</f>
        <v>PARASHIKIMI I TE ARDHURAVE</v>
      </c>
      <c r="X118" s="542">
        <f t="shared" si="5"/>
        <v>0</v>
      </c>
      <c r="Y118" s="542">
        <f t="shared" si="6"/>
        <v>0</v>
      </c>
      <c r="Z118" s="542">
        <f t="shared" si="7"/>
        <v>0</v>
      </c>
      <c r="AA118" s="542">
        <f t="shared" si="8"/>
        <v>0</v>
      </c>
      <c r="AB118" s="542">
        <f t="shared" si="9"/>
        <v>0</v>
      </c>
      <c r="AC118" s="540"/>
      <c r="AD118" s="540" t="str">
        <f>'KB 22'!H$69</f>
        <v>SHUMA NETO E KËRKUAR</v>
      </c>
      <c r="AE118" s="540">
        <f>'KB 22'!I$69</f>
        <v>0</v>
      </c>
      <c r="AF118" s="540">
        <f>'KB 22'!J$69</f>
        <v>0</v>
      </c>
      <c r="AG118" s="540">
        <f>'KB 22'!K$69</f>
        <v>0</v>
      </c>
      <c r="AH118" s="540">
        <f>'KB 22'!L$69</f>
        <v>0</v>
      </c>
      <c r="AI118" s="540">
        <f>'KB 22'!M$69</f>
        <v>0</v>
      </c>
      <c r="AJ118" s="539"/>
      <c r="AK118" s="539"/>
      <c r="AL118" s="539"/>
    </row>
    <row r="119" spans="1:38" x14ac:dyDescent="0.25">
      <c r="A119" s="237" t="e">
        <f>#REF!</f>
        <v>#REF!</v>
      </c>
      <c r="B119" s="243" t="e">
        <f>#REF!</f>
        <v>#REF!</v>
      </c>
      <c r="C119" s="243" t="e">
        <f>#REF!</f>
        <v>#REF!</v>
      </c>
      <c r="D119" s="243" t="e">
        <f>#REF!</f>
        <v>#REF!</v>
      </c>
      <c r="E119" s="243" t="e">
        <f>#REF!</f>
        <v>#REF!</v>
      </c>
      <c r="F119" s="234"/>
      <c r="J119" s="243"/>
      <c r="K119" s="243"/>
      <c r="M119" s="549">
        <f>'KB 22'!F$6</f>
        <v>0</v>
      </c>
      <c r="N119" s="243">
        <f>'KB 22'!J$6</f>
        <v>0</v>
      </c>
      <c r="P119" s="541" t="str">
        <f>H$3</f>
        <v>PARASHIKIMI I SHPENZIMEVE</v>
      </c>
      <c r="Q119" s="540">
        <f>'KB 22'!B$103</f>
        <v>0</v>
      </c>
      <c r="R119" s="540">
        <f>'KB 22'!C$103</f>
        <v>0</v>
      </c>
      <c r="S119" s="540">
        <f>'KB 22'!D$103</f>
        <v>0</v>
      </c>
      <c r="T119" s="540">
        <f>'KB 22'!E$103</f>
        <v>0</v>
      </c>
      <c r="U119" s="540">
        <f>'KB 22'!F$103</f>
        <v>0</v>
      </c>
      <c r="V119" s="540"/>
      <c r="W119" s="541" t="str">
        <f>'Z2'!H$63</f>
        <v>PARASHIKIMI I TE ARDHURAVE</v>
      </c>
      <c r="X119" s="542">
        <f t="shared" si="5"/>
        <v>0</v>
      </c>
      <c r="Y119" s="542">
        <f t="shared" si="6"/>
        <v>0</v>
      </c>
      <c r="Z119" s="542">
        <f t="shared" si="7"/>
        <v>0</v>
      </c>
      <c r="AA119" s="542">
        <f t="shared" si="8"/>
        <v>0</v>
      </c>
      <c r="AB119" s="542">
        <f t="shared" si="9"/>
        <v>0</v>
      </c>
      <c r="AC119" s="540"/>
      <c r="AD119" s="540" t="str">
        <f>'KB 22'!H$103</f>
        <v>SHUMA NETO E KËRKUAR</v>
      </c>
      <c r="AE119" s="540">
        <f>'KB 22'!I$103</f>
        <v>0</v>
      </c>
      <c r="AF119" s="540">
        <f>'KB 22'!J$103</f>
        <v>0</v>
      </c>
      <c r="AG119" s="540">
        <f>'KB 22'!K$103</f>
        <v>0</v>
      </c>
      <c r="AH119" s="540">
        <f>'KB 22'!L$103</f>
        <v>0</v>
      </c>
      <c r="AI119" s="540">
        <f>'KB 22'!M$103</f>
        <v>0</v>
      </c>
      <c r="AJ119" s="539"/>
      <c r="AK119" s="539"/>
      <c r="AL119" s="539"/>
    </row>
    <row r="120" spans="1:38" x14ac:dyDescent="0.25">
      <c r="A120" s="237" t="e">
        <f>#REF!</f>
        <v>#REF!</v>
      </c>
      <c r="B120" s="243" t="e">
        <f>#REF!</f>
        <v>#REF!</v>
      </c>
      <c r="C120" s="243" t="e">
        <f>#REF!</f>
        <v>#REF!</v>
      </c>
      <c r="D120" s="243" t="e">
        <f>#REF!</f>
        <v>#REF!</v>
      </c>
      <c r="E120" s="243" t="e">
        <f>#REF!</f>
        <v>#REF!</v>
      </c>
      <c r="F120" s="234"/>
      <c r="J120" s="243"/>
      <c r="K120" s="243"/>
      <c r="M120" s="549">
        <f>'KB 22'!F$7</f>
        <v>0</v>
      </c>
      <c r="N120" s="243">
        <f>'KB 22'!J$7</f>
        <v>0</v>
      </c>
      <c r="P120" s="541" t="str">
        <f>H$3</f>
        <v>PARASHIKIMI I SHPENZIMEVE</v>
      </c>
      <c r="Q120" s="540">
        <f>'KB 22'!B$137</f>
        <v>0</v>
      </c>
      <c r="R120" s="540">
        <f>'KB 22'!C$137</f>
        <v>0</v>
      </c>
      <c r="S120" s="540">
        <f>'KB 22'!D$137</f>
        <v>0</v>
      </c>
      <c r="T120" s="540">
        <f>'KB 22'!E$137</f>
        <v>0</v>
      </c>
      <c r="U120" s="540">
        <f>'KB 22'!F$137</f>
        <v>0</v>
      </c>
      <c r="V120" s="540"/>
      <c r="W120" s="541" t="str">
        <f>'Z2'!H$63</f>
        <v>PARASHIKIMI I TE ARDHURAVE</v>
      </c>
      <c r="X120" s="542">
        <f t="shared" si="5"/>
        <v>0</v>
      </c>
      <c r="Y120" s="542">
        <f t="shared" si="6"/>
        <v>0</v>
      </c>
      <c r="Z120" s="542">
        <f t="shared" si="7"/>
        <v>0</v>
      </c>
      <c r="AA120" s="542">
        <f t="shared" si="8"/>
        <v>0</v>
      </c>
      <c r="AB120" s="542">
        <f t="shared" si="9"/>
        <v>0</v>
      </c>
      <c r="AC120" s="540"/>
      <c r="AD120" s="540" t="str">
        <f>'KB 22'!H$137</f>
        <v>SHUMA NETO E KËRKUAR</v>
      </c>
      <c r="AE120" s="540">
        <f>'KB 22'!I$137</f>
        <v>0</v>
      </c>
      <c r="AF120" s="540">
        <f>'KB 22'!J$137</f>
        <v>0</v>
      </c>
      <c r="AG120" s="540">
        <f>'KB 22'!K$137</f>
        <v>0</v>
      </c>
      <c r="AH120" s="540">
        <f>'KB 22'!L$137</f>
        <v>0</v>
      </c>
      <c r="AI120" s="540">
        <f>'KB 22'!M$137</f>
        <v>0</v>
      </c>
      <c r="AJ120" s="539"/>
      <c r="AK120" s="539"/>
      <c r="AL120" s="539"/>
    </row>
    <row r="121" spans="1:38" x14ac:dyDescent="0.25">
      <c r="A121" s="237" t="e">
        <f>#REF!</f>
        <v>#REF!</v>
      </c>
      <c r="B121" s="243" t="e">
        <f>#REF!</f>
        <v>#REF!</v>
      </c>
      <c r="C121" s="243" t="e">
        <f>#REF!</f>
        <v>#REF!</v>
      </c>
      <c r="D121" s="243" t="e">
        <f>#REF!</f>
        <v>#REF!</v>
      </c>
      <c r="E121" s="243" t="e">
        <f>#REF!</f>
        <v>#REF!</v>
      </c>
      <c r="F121" s="234"/>
    </row>
    <row r="122" spans="1:38" x14ac:dyDescent="0.25">
      <c r="A122" s="237" t="e">
        <f>#REF!</f>
        <v>#REF!</v>
      </c>
      <c r="B122" s="243" t="e">
        <f>#REF!</f>
        <v>#REF!</v>
      </c>
      <c r="C122" s="243" t="e">
        <f>#REF!</f>
        <v>#REF!</v>
      </c>
      <c r="D122" s="243" t="e">
        <f>#REF!</f>
        <v>#REF!</v>
      </c>
      <c r="E122" s="243" t="e">
        <f>#REF!</f>
        <v>#REF!</v>
      </c>
      <c r="F122" s="234"/>
      <c r="P122" s="547" t="str">
        <f>H20</f>
        <v>Aktivitet në vazhdim</v>
      </c>
      <c r="Q122" s="548">
        <f>SUMIF($M34:$M120,"Aktivitet në vazhdim",Q34:Q120)</f>
        <v>21368</v>
      </c>
      <c r="R122" s="548">
        <f>SUMIF($M34:$M120,"Aktivitet në vazhdim",R34:R120)</f>
        <v>26244</v>
      </c>
      <c r="S122" s="548">
        <f>SUMIF($M34:$M120,"Aktivitet në vazhdim",S34:S120)</f>
        <v>22934.4804</v>
      </c>
      <c r="T122" s="548">
        <f>SUMIF($M34:$M120,"Aktivitet në vazhdim",T34:T120)</f>
        <v>23017.03024896</v>
      </c>
      <c r="U122" s="548">
        <f>SUMIF($M34:$M120,"Aktivitet në vazhdim",U34:U120)</f>
        <v>24034.002386624896</v>
      </c>
      <c r="W122" s="548" t="str">
        <f>P122</f>
        <v>Aktivitet në vazhdim</v>
      </c>
      <c r="X122" s="548">
        <f>SUMIF($M34:$M120,"Aktivitet në vazhdim",X34:X120)</f>
        <v>-6067</v>
      </c>
      <c r="Y122" s="548">
        <f>SUMIF($M34:$M120,"Aktivitet në vazhdim",Y34:Y120)</f>
        <v>-7995</v>
      </c>
      <c r="Z122" s="548">
        <f>SUMIF($M34:$M120,"Aktivitet në vazhdim",Z34:Z120)</f>
        <v>-2805.1099999999992</v>
      </c>
      <c r="AA122" s="548">
        <f>SUMIF($M34:$M120,"Aktivitet në vazhdim",AA34:AA120)</f>
        <v>-3004.9999099999991</v>
      </c>
      <c r="AB122" s="548">
        <f>SUMIF($M34:$M120,"Aktivitet në vazhdim",AB34:AB120)</f>
        <v>-3004.9999099999991</v>
      </c>
      <c r="AC122" s="539"/>
      <c r="AD122" s="548" t="str">
        <f>P122</f>
        <v>Aktivitet në vazhdim</v>
      </c>
      <c r="AE122" s="548">
        <f>SUMIF($M34:$M120,"Aktivitet në vazhdim",AE34:AE120)</f>
        <v>15301</v>
      </c>
      <c r="AF122" s="548">
        <f>SUMIF($M34:$M120,"Aktivitet në vazhdim",AF34:AF120)</f>
        <v>18249</v>
      </c>
      <c r="AG122" s="548">
        <f>SUMIF($M34:$M120,"Aktivitet në vazhdim",AG34:AG120)</f>
        <v>20129.370400000003</v>
      </c>
      <c r="AH122" s="548">
        <f>SUMIF($M34:$M120,"Aktivitet në vazhdim",AH34:AH120)</f>
        <v>20012.030338960001</v>
      </c>
      <c r="AI122" s="548">
        <f>SUMIF($M34:$M120,"Aktivitet në vazhdim",AI34:AI120)</f>
        <v>21029.002476624897</v>
      </c>
    </row>
    <row r="123" spans="1:38" x14ac:dyDescent="0.25">
      <c r="A123" s="237" t="e">
        <f>#REF!</f>
        <v>#REF!</v>
      </c>
      <c r="B123" s="243" t="e">
        <f>#REF!</f>
        <v>#REF!</v>
      </c>
      <c r="C123" s="243" t="e">
        <f>#REF!</f>
        <v>#REF!</v>
      </c>
      <c r="D123" s="243" t="e">
        <f>#REF!</f>
        <v>#REF!</v>
      </c>
      <c r="E123" s="243" t="e">
        <f>#REF!</f>
        <v>#REF!</v>
      </c>
      <c r="F123" s="234"/>
      <c r="P123" s="547" t="str">
        <f>I20</f>
        <v>Aktivitet i ri</v>
      </c>
      <c r="Q123" s="547">
        <f>SUMIF($M34:$M120,"Aktivitet i ri",Q34:Q120)</f>
        <v>0</v>
      </c>
      <c r="R123" s="547">
        <f>SUMIF($M34:$M120,"Aktivitet i ri",R34:R120)</f>
        <v>0</v>
      </c>
      <c r="S123" s="547">
        <f>SUMIF($M34:$M120,"Aktivitet i ri",S34:S120)</f>
        <v>0</v>
      </c>
      <c r="T123" s="547">
        <f>SUMIF($M34:$M120,"Aktivitet i ri",T34:T120)</f>
        <v>0</v>
      </c>
      <c r="U123" s="547">
        <f>SUMIF($M34:$M120,"Aktivitet i ri",U34:U120)</f>
        <v>0</v>
      </c>
      <c r="V123" s="297"/>
      <c r="W123" s="548" t="str">
        <f>P123</f>
        <v>Aktivitet i ri</v>
      </c>
      <c r="X123" s="547">
        <f>SUMIF($M34:$M120,"Aktivitet i ri",X34:X120)</f>
        <v>0</v>
      </c>
      <c r="Y123" s="547">
        <f>SUMIF($M34:$M120,"Aktivitet i ri",Y34:Y120)</f>
        <v>0</v>
      </c>
      <c r="Z123" s="547">
        <f>SUMIF($M34:$M120,"Aktivitet i ri",Z34:Z120)</f>
        <v>0</v>
      </c>
      <c r="AA123" s="547">
        <f>SUMIF($M34:$M120,"Aktivitet i ri",AA34:AA120)</f>
        <v>0</v>
      </c>
      <c r="AB123" s="547">
        <f>SUMIF($M34:$M120,"Aktivitet i ri",AB34:AB120)</f>
        <v>0</v>
      </c>
      <c r="AC123" s="297"/>
      <c r="AD123" s="548" t="str">
        <f>P123</f>
        <v>Aktivitet i ri</v>
      </c>
      <c r="AE123" s="547">
        <f>SUMIF($M34:$M120,"Aktivitet i ri",AE34:AE120)</f>
        <v>0</v>
      </c>
      <c r="AF123" s="547">
        <f>SUMIF($M34:$M120,"Aktivitet i ri",AF34:AF120)</f>
        <v>0</v>
      </c>
      <c r="AG123" s="547">
        <f>SUMIF($M34:$M120,"Aktivitet i ri",AG34:AG120)</f>
        <v>0</v>
      </c>
      <c r="AH123" s="547">
        <f>SUMIF($M34:$M120,"Aktivitet i ri",AH34:AH120)</f>
        <v>0</v>
      </c>
      <c r="AI123" s="547">
        <f>SUMIF($M34:$M120,"Aktivitet i ri",AI34:AI120)</f>
        <v>0</v>
      </c>
    </row>
    <row r="124" spans="1:38" x14ac:dyDescent="0.25">
      <c r="A124" s="237" t="e">
        <f>#REF!</f>
        <v>#REF!</v>
      </c>
      <c r="B124" s="243" t="e">
        <f>#REF!</f>
        <v>#REF!</v>
      </c>
      <c r="C124" s="243" t="e">
        <f>#REF!</f>
        <v>#REF!</v>
      </c>
      <c r="D124" s="243" t="e">
        <f>#REF!</f>
        <v>#REF!</v>
      </c>
      <c r="E124" s="243" t="e">
        <f>#REF!</f>
        <v>#REF!</v>
      </c>
      <c r="F124" s="234"/>
    </row>
    <row r="125" spans="1:38" x14ac:dyDescent="0.25">
      <c r="A125" s="237" t="e">
        <f>#REF!</f>
        <v>#REF!</v>
      </c>
      <c r="B125" s="243" t="e">
        <f>#REF!</f>
        <v>#REF!</v>
      </c>
      <c r="C125" s="243" t="e">
        <f>#REF!</f>
        <v>#REF!</v>
      </c>
      <c r="D125" s="243" t="e">
        <f>#REF!</f>
        <v>#REF!</v>
      </c>
      <c r="E125" s="243" t="e">
        <f>#REF!</f>
        <v>#REF!</v>
      </c>
      <c r="F125" s="234"/>
    </row>
    <row r="126" spans="1:38" x14ac:dyDescent="0.25">
      <c r="A126" s="237" t="e">
        <f>#REF!</f>
        <v>#REF!</v>
      </c>
      <c r="B126" s="243" t="e">
        <f>#REF!</f>
        <v>#REF!</v>
      </c>
      <c r="C126" s="243" t="e">
        <f>#REF!</f>
        <v>#REF!</v>
      </c>
      <c r="D126" s="243" t="e">
        <f>#REF!</f>
        <v>#REF!</v>
      </c>
      <c r="E126" s="243" t="e">
        <f>#REF!</f>
        <v>#REF!</v>
      </c>
      <c r="F126" s="234"/>
    </row>
    <row r="127" spans="1:38" x14ac:dyDescent="0.25">
      <c r="A127" s="237" t="e">
        <f>#REF!</f>
        <v>#REF!</v>
      </c>
      <c r="B127" s="243" t="e">
        <f>#REF!</f>
        <v>#REF!</v>
      </c>
      <c r="C127" s="243" t="e">
        <f>#REF!</f>
        <v>#REF!</v>
      </c>
      <c r="D127" s="243" t="e">
        <f>#REF!</f>
        <v>#REF!</v>
      </c>
      <c r="E127" s="243" t="e">
        <f>#REF!</f>
        <v>#REF!</v>
      </c>
      <c r="F127" s="234"/>
    </row>
    <row r="128" spans="1:38" x14ac:dyDescent="0.25">
      <c r="A128" s="237" t="e">
        <f>#REF!</f>
        <v>#REF!</v>
      </c>
      <c r="B128" s="243" t="e">
        <f>#REF!</f>
        <v>#REF!</v>
      </c>
      <c r="C128" s="243" t="e">
        <f>#REF!</f>
        <v>#REF!</v>
      </c>
      <c r="D128" s="243" t="e">
        <f>#REF!</f>
        <v>#REF!</v>
      </c>
      <c r="E128" s="243" t="e">
        <f>#REF!</f>
        <v>#REF!</v>
      </c>
      <c r="F128" s="234"/>
    </row>
    <row r="129" spans="1:6" x14ac:dyDescent="0.25">
      <c r="A129" s="237" t="e">
        <f>#REF!</f>
        <v>#REF!</v>
      </c>
      <c r="B129" s="243" t="e">
        <f>#REF!</f>
        <v>#REF!</v>
      </c>
      <c r="C129" s="243" t="e">
        <f>#REF!</f>
        <v>#REF!</v>
      </c>
      <c r="D129" s="243" t="e">
        <f>#REF!</f>
        <v>#REF!</v>
      </c>
      <c r="E129" s="243" t="e">
        <f>#REF!</f>
        <v>#REF!</v>
      </c>
      <c r="F129" s="234"/>
    </row>
    <row r="130" spans="1:6" x14ac:dyDescent="0.25">
      <c r="A130" s="237" t="e">
        <f>#REF!</f>
        <v>#REF!</v>
      </c>
      <c r="B130" s="243" t="e">
        <f>#REF!</f>
        <v>#REF!</v>
      </c>
      <c r="C130" s="243" t="e">
        <f>#REF!</f>
        <v>#REF!</v>
      </c>
      <c r="D130" s="243" t="e">
        <f>#REF!</f>
        <v>#REF!</v>
      </c>
      <c r="E130" s="243" t="e">
        <f>#REF!</f>
        <v>#REF!</v>
      </c>
      <c r="F130" s="234"/>
    </row>
    <row r="131" spans="1:6" x14ac:dyDescent="0.25">
      <c r="A131" s="237" t="e">
        <f>#REF!</f>
        <v>#REF!</v>
      </c>
      <c r="B131" s="243" t="e">
        <f>#REF!</f>
        <v>#REF!</v>
      </c>
      <c r="C131" s="243" t="e">
        <f>#REF!</f>
        <v>#REF!</v>
      </c>
      <c r="D131" s="243" t="e">
        <f>#REF!</f>
        <v>#REF!</v>
      </c>
      <c r="E131" s="243" t="e">
        <f>#REF!</f>
        <v>#REF!</v>
      </c>
      <c r="F131" s="234"/>
    </row>
    <row r="132" spans="1:6" x14ac:dyDescent="0.25">
      <c r="A132" s="237" t="e">
        <f>#REF!</f>
        <v>#REF!</v>
      </c>
      <c r="B132" s="243" t="e">
        <f>#REF!</f>
        <v>#REF!</v>
      </c>
      <c r="C132" s="243" t="e">
        <f>#REF!</f>
        <v>#REF!</v>
      </c>
      <c r="D132" s="243" t="e">
        <f>#REF!</f>
        <v>#REF!</v>
      </c>
      <c r="E132" s="243" t="e">
        <f>#REF!</f>
        <v>#REF!</v>
      </c>
      <c r="F132" s="234"/>
    </row>
    <row r="133" spans="1:6" x14ac:dyDescent="0.25">
      <c r="A133" s="237" t="e">
        <f>#REF!</f>
        <v>#REF!</v>
      </c>
      <c r="B133" s="243" t="e">
        <f>#REF!</f>
        <v>#REF!</v>
      </c>
      <c r="C133" s="243" t="e">
        <f>#REF!</f>
        <v>#REF!</v>
      </c>
      <c r="D133" s="243" t="e">
        <f>#REF!</f>
        <v>#REF!</v>
      </c>
      <c r="E133" s="243" t="e">
        <f>#REF!</f>
        <v>#REF!</v>
      </c>
      <c r="F133" s="234"/>
    </row>
    <row r="134" spans="1:6" x14ac:dyDescent="0.25">
      <c r="A134" s="239"/>
      <c r="B134" s="245"/>
      <c r="C134" s="245"/>
      <c r="D134" s="245"/>
      <c r="E134" s="245"/>
      <c r="F134" s="234"/>
    </row>
    <row r="135" spans="1:6" ht="15.75" thickBot="1" x14ac:dyDescent="0.3">
      <c r="F135" s="226" t="e">
        <f>#REF!</f>
        <v>#REF!</v>
      </c>
    </row>
    <row r="136" spans="1:6" ht="18.75" x14ac:dyDescent="0.3">
      <c r="A136" s="236" t="s">
        <v>3</v>
      </c>
      <c r="B136" s="241" t="s">
        <v>78</v>
      </c>
      <c r="C136" s="241" t="s">
        <v>43</v>
      </c>
      <c r="D136" s="241" t="s">
        <v>34</v>
      </c>
      <c r="E136" s="242" t="s">
        <v>77</v>
      </c>
      <c r="F136" s="232" t="s">
        <v>98</v>
      </c>
    </row>
    <row r="137" spans="1:6" x14ac:dyDescent="0.25">
      <c r="A137" s="237" t="e">
        <f>'Z2'!#REF!</f>
        <v>#REF!</v>
      </c>
      <c r="B137" s="228" t="e">
        <f>'Z2'!#REF!</f>
        <v>#REF!</v>
      </c>
      <c r="C137" s="228" t="e">
        <f>'Z2'!#REF!</f>
        <v>#REF!</v>
      </c>
      <c r="D137" s="228" t="e">
        <f>'Z2'!#REF!</f>
        <v>#REF!</v>
      </c>
      <c r="E137" s="228" t="e">
        <f>'Z2'!#REF!</f>
        <v>#REF!</v>
      </c>
      <c r="F137" s="232"/>
    </row>
    <row r="138" spans="1:6" x14ac:dyDescent="0.25">
      <c r="A138" s="237" t="e">
        <f>#REF!</f>
        <v>#REF!</v>
      </c>
      <c r="B138" s="228" t="e">
        <f>#REF!</f>
        <v>#REF!</v>
      </c>
      <c r="C138" s="228" t="e">
        <f>#REF!</f>
        <v>#REF!</v>
      </c>
      <c r="D138" s="228" t="e">
        <f>#REF!</f>
        <v>#REF!</v>
      </c>
      <c r="E138" s="228" t="e">
        <f>#REF!</f>
        <v>#REF!</v>
      </c>
      <c r="F138" s="232"/>
    </row>
    <row r="139" spans="1:6" outlineLevel="1" x14ac:dyDescent="0.25">
      <c r="A139" s="237" t="e">
        <f>#REF!</f>
        <v>#REF!</v>
      </c>
      <c r="B139" s="243" t="e">
        <f>#REF!</f>
        <v>#REF!</v>
      </c>
      <c r="C139" s="243" t="e">
        <f>#REF!</f>
        <v>#REF!</v>
      </c>
      <c r="D139" s="243" t="e">
        <f>#REF!</f>
        <v>#REF!</v>
      </c>
      <c r="E139" s="243" t="e">
        <f>#REF!</f>
        <v>#REF!</v>
      </c>
    </row>
    <row r="140" spans="1:6" outlineLevel="1" x14ac:dyDescent="0.25">
      <c r="A140" s="237" t="e">
        <f>#REF!</f>
        <v>#REF!</v>
      </c>
      <c r="B140" s="243" t="e">
        <f>#REF!</f>
        <v>#REF!</v>
      </c>
      <c r="C140" s="243" t="e">
        <f>#REF!</f>
        <v>#REF!</v>
      </c>
      <c r="D140" s="243" t="e">
        <f>#REF!</f>
        <v>#REF!</v>
      </c>
      <c r="E140" s="243" t="e">
        <f>#REF!</f>
        <v>#REF!</v>
      </c>
    </row>
    <row r="141" spans="1:6" outlineLevel="1" x14ac:dyDescent="0.25">
      <c r="A141" s="237" t="e">
        <f>#REF!</f>
        <v>#REF!</v>
      </c>
      <c r="B141" s="243" t="e">
        <f>#REF!</f>
        <v>#REF!</v>
      </c>
      <c r="C141" s="243" t="e">
        <f>#REF!</f>
        <v>#REF!</v>
      </c>
      <c r="D141" s="243" t="e">
        <f>#REF!</f>
        <v>#REF!</v>
      </c>
      <c r="E141" s="243" t="e">
        <f>#REF!</f>
        <v>#REF!</v>
      </c>
    </row>
    <row r="142" spans="1:6" outlineLevel="1" x14ac:dyDescent="0.25">
      <c r="A142" s="237" t="e">
        <f>#REF!</f>
        <v>#REF!</v>
      </c>
      <c r="B142" s="243" t="e">
        <f>#REF!</f>
        <v>#REF!</v>
      </c>
      <c r="C142" s="243" t="e">
        <f>#REF!</f>
        <v>#REF!</v>
      </c>
      <c r="D142" s="243" t="e">
        <f>#REF!</f>
        <v>#REF!</v>
      </c>
      <c r="E142" s="243" t="e">
        <f>#REF!</f>
        <v>#REF!</v>
      </c>
    </row>
    <row r="143" spans="1:6" outlineLevel="1" x14ac:dyDescent="0.25">
      <c r="A143" s="237" t="e">
        <f>#REF!</f>
        <v>#REF!</v>
      </c>
      <c r="B143" s="243" t="e">
        <f>#REF!</f>
        <v>#REF!</v>
      </c>
      <c r="C143" s="243" t="e">
        <f>#REF!</f>
        <v>#REF!</v>
      </c>
      <c r="D143" s="243" t="e">
        <f>#REF!</f>
        <v>#REF!</v>
      </c>
      <c r="E143" s="243" t="e">
        <f>#REF!</f>
        <v>#REF!</v>
      </c>
    </row>
    <row r="144" spans="1:6" outlineLevel="1" x14ac:dyDescent="0.25">
      <c r="A144" s="237" t="e">
        <f>#REF!</f>
        <v>#REF!</v>
      </c>
      <c r="B144" s="243" t="e">
        <f>#REF!</f>
        <v>#REF!</v>
      </c>
      <c r="C144" s="243" t="e">
        <f>#REF!</f>
        <v>#REF!</v>
      </c>
      <c r="D144" s="243" t="e">
        <f>#REF!</f>
        <v>#REF!</v>
      </c>
      <c r="E144" s="243" t="e">
        <f>#REF!</f>
        <v>#REF!</v>
      </c>
    </row>
    <row r="145" spans="1:6" outlineLevel="1" x14ac:dyDescent="0.25">
      <c r="A145" s="237" t="e">
        <f>#REF!</f>
        <v>#REF!</v>
      </c>
      <c r="B145" s="243" t="e">
        <f>#REF!</f>
        <v>#REF!</v>
      </c>
      <c r="C145" s="243" t="e">
        <f>#REF!</f>
        <v>#REF!</v>
      </c>
      <c r="D145" s="243" t="e">
        <f>#REF!</f>
        <v>#REF!</v>
      </c>
      <c r="E145" s="243" t="e">
        <f>#REF!</f>
        <v>#REF!</v>
      </c>
    </row>
    <row r="146" spans="1:6" outlineLevel="1" x14ac:dyDescent="0.25">
      <c r="A146" s="237" t="e">
        <f>#REF!</f>
        <v>#REF!</v>
      </c>
      <c r="B146" s="243" t="e">
        <f>#REF!</f>
        <v>#REF!</v>
      </c>
      <c r="C146" s="243" t="e">
        <f>#REF!</f>
        <v>#REF!</v>
      </c>
      <c r="D146" s="243" t="e">
        <f>#REF!</f>
        <v>#REF!</v>
      </c>
      <c r="E146" s="243" t="e">
        <f>#REF!</f>
        <v>#REF!</v>
      </c>
    </row>
    <row r="147" spans="1:6" outlineLevel="1" x14ac:dyDescent="0.25">
      <c r="A147" s="237" t="e">
        <f>#REF!</f>
        <v>#REF!</v>
      </c>
      <c r="B147" s="243" t="e">
        <f>#REF!</f>
        <v>#REF!</v>
      </c>
      <c r="C147" s="243" t="e">
        <f>#REF!</f>
        <v>#REF!</v>
      </c>
      <c r="D147" s="243" t="e">
        <f>#REF!</f>
        <v>#REF!</v>
      </c>
      <c r="E147" s="243" t="e">
        <f>#REF!</f>
        <v>#REF!</v>
      </c>
    </row>
    <row r="148" spans="1:6" outlineLevel="1" x14ac:dyDescent="0.25">
      <c r="A148" s="237" t="e">
        <f>#REF!</f>
        <v>#REF!</v>
      </c>
      <c r="B148" s="243" t="e">
        <f>#REF!</f>
        <v>#REF!</v>
      </c>
      <c r="C148" s="243" t="e">
        <f>#REF!</f>
        <v>#REF!</v>
      </c>
      <c r="D148" s="243" t="e">
        <f>#REF!</f>
        <v>#REF!</v>
      </c>
      <c r="E148" s="243" t="e">
        <f>#REF!</f>
        <v>#REF!</v>
      </c>
    </row>
    <row r="149" spans="1:6" outlineLevel="1" x14ac:dyDescent="0.25">
      <c r="A149" s="237" t="e">
        <f>#REF!</f>
        <v>#REF!</v>
      </c>
      <c r="B149" s="243" t="e">
        <f>#REF!</f>
        <v>#REF!</v>
      </c>
      <c r="C149" s="243" t="e">
        <f>#REF!</f>
        <v>#REF!</v>
      </c>
      <c r="D149" s="243" t="e">
        <f>#REF!</f>
        <v>#REF!</v>
      </c>
      <c r="E149" s="243" t="e">
        <f>#REF!</f>
        <v>#REF!</v>
      </c>
    </row>
    <row r="150" spans="1:6" outlineLevel="1" x14ac:dyDescent="0.25">
      <c r="A150" s="237" t="e">
        <f>#REF!</f>
        <v>#REF!</v>
      </c>
      <c r="B150" s="243" t="e">
        <f>#REF!</f>
        <v>#REF!</v>
      </c>
      <c r="C150" s="243" t="e">
        <f>#REF!</f>
        <v>#REF!</v>
      </c>
      <c r="D150" s="243" t="e">
        <f>#REF!</f>
        <v>#REF!</v>
      </c>
      <c r="E150" s="243" t="e">
        <f>#REF!</f>
        <v>#REF!</v>
      </c>
    </row>
    <row r="151" spans="1:6" outlineLevel="1" x14ac:dyDescent="0.25">
      <c r="A151" s="237" t="e">
        <f>#REF!</f>
        <v>#REF!</v>
      </c>
      <c r="B151" s="243" t="e">
        <f>#REF!</f>
        <v>#REF!</v>
      </c>
      <c r="C151" s="243" t="e">
        <f>#REF!</f>
        <v>#REF!</v>
      </c>
      <c r="D151" s="243" t="e">
        <f>#REF!</f>
        <v>#REF!</v>
      </c>
      <c r="E151" s="243" t="e">
        <f>#REF!</f>
        <v>#REF!</v>
      </c>
    </row>
    <row r="152" spans="1:6" outlineLevel="1" x14ac:dyDescent="0.25">
      <c r="A152" s="237" t="e">
        <f>#REF!</f>
        <v>#REF!</v>
      </c>
      <c r="B152" s="243" t="e">
        <f>#REF!</f>
        <v>#REF!</v>
      </c>
      <c r="C152" s="243" t="e">
        <f>#REF!</f>
        <v>#REF!</v>
      </c>
      <c r="D152" s="243" t="e">
        <f>#REF!</f>
        <v>#REF!</v>
      </c>
      <c r="E152" s="243" t="e">
        <f>#REF!</f>
        <v>#REF!</v>
      </c>
    </row>
    <row r="153" spans="1:6" outlineLevel="1" x14ac:dyDescent="0.25">
      <c r="A153" s="237" t="e">
        <f>#REF!</f>
        <v>#REF!</v>
      </c>
      <c r="B153" s="243" t="e">
        <f>#REF!</f>
        <v>#REF!</v>
      </c>
      <c r="C153" s="243" t="e">
        <f>#REF!</f>
        <v>#REF!</v>
      </c>
      <c r="D153" s="243" t="e">
        <f>#REF!</f>
        <v>#REF!</v>
      </c>
      <c r="E153" s="243" t="e">
        <f>#REF!</f>
        <v>#REF!</v>
      </c>
    </row>
    <row r="154" spans="1:6" outlineLevel="1" x14ac:dyDescent="0.25">
      <c r="A154" s="237" t="e">
        <f>#REF!</f>
        <v>#REF!</v>
      </c>
      <c r="B154" s="243" t="e">
        <f>#REF!</f>
        <v>#REF!</v>
      </c>
      <c r="C154" s="243" t="e">
        <f>#REF!</f>
        <v>#REF!</v>
      </c>
      <c r="D154" s="243" t="e">
        <f>#REF!</f>
        <v>#REF!</v>
      </c>
      <c r="E154" s="243" t="e">
        <f>#REF!</f>
        <v>#REF!</v>
      </c>
    </row>
    <row r="155" spans="1:6" outlineLevel="1" x14ac:dyDescent="0.25">
      <c r="A155" s="237" t="e">
        <f>#REF!</f>
        <v>#REF!</v>
      </c>
      <c r="B155" s="243" t="e">
        <f>#REF!</f>
        <v>#REF!</v>
      </c>
      <c r="C155" s="243" t="e">
        <f>#REF!</f>
        <v>#REF!</v>
      </c>
      <c r="D155" s="243" t="e">
        <f>#REF!</f>
        <v>#REF!</v>
      </c>
      <c r="E155" s="243" t="e">
        <f>#REF!</f>
        <v>#REF!</v>
      </c>
    </row>
    <row r="156" spans="1:6" outlineLevel="1" x14ac:dyDescent="0.25">
      <c r="A156" s="237" t="e">
        <f>#REF!</f>
        <v>#REF!</v>
      </c>
      <c r="B156" s="243" t="e">
        <f>#REF!</f>
        <v>#REF!</v>
      </c>
      <c r="C156" s="243" t="e">
        <f>#REF!</f>
        <v>#REF!</v>
      </c>
      <c r="D156" s="243" t="e">
        <f>#REF!</f>
        <v>#REF!</v>
      </c>
      <c r="E156" s="243" t="e">
        <f>#REF!</f>
        <v>#REF!</v>
      </c>
    </row>
    <row r="157" spans="1:6" outlineLevel="1" x14ac:dyDescent="0.25">
      <c r="A157" s="237" t="e">
        <f>#REF!</f>
        <v>#REF!</v>
      </c>
      <c r="B157" s="243" t="e">
        <f>#REF!</f>
        <v>#REF!</v>
      </c>
      <c r="C157" s="243" t="e">
        <f>#REF!</f>
        <v>#REF!</v>
      </c>
      <c r="D157" s="243" t="e">
        <f>#REF!</f>
        <v>#REF!</v>
      </c>
      <c r="E157" s="243" t="e">
        <f>#REF!</f>
        <v>#REF!</v>
      </c>
    </row>
    <row r="158" spans="1:6" outlineLevel="1" x14ac:dyDescent="0.25">
      <c r="A158" s="237" t="e">
        <f>#REF!</f>
        <v>#REF!</v>
      </c>
      <c r="B158" s="243" t="e">
        <f>#REF!</f>
        <v>#REF!</v>
      </c>
      <c r="C158" s="243" t="e">
        <f>#REF!</f>
        <v>#REF!</v>
      </c>
      <c r="D158" s="243" t="e">
        <f>#REF!</f>
        <v>#REF!</v>
      </c>
      <c r="E158" s="243" t="e">
        <f>#REF!</f>
        <v>#REF!</v>
      </c>
    </row>
    <row r="159" spans="1:6" x14ac:dyDescent="0.25">
      <c r="A159" s="239"/>
      <c r="B159" s="245"/>
      <c r="C159" s="245"/>
      <c r="D159" s="245"/>
      <c r="E159" s="245"/>
      <c r="F159" s="234"/>
    </row>
    <row r="160" spans="1:6" x14ac:dyDescent="0.25">
      <c r="A160" s="237" t="e">
        <f>'Z2'!#REF!</f>
        <v>#REF!</v>
      </c>
      <c r="B160" s="228" t="e">
        <f>'Z2'!#REF!</f>
        <v>#REF!</v>
      </c>
      <c r="C160" s="228" t="e">
        <f>'Z2'!#REF!</f>
        <v>#REF!</v>
      </c>
      <c r="D160" s="228" t="e">
        <f>'Z2'!#REF!</f>
        <v>#REF!</v>
      </c>
      <c r="E160" s="228" t="e">
        <f>'Z2'!#REF!</f>
        <v>#REF!</v>
      </c>
      <c r="F160" s="234"/>
    </row>
    <row r="161" spans="1:6" x14ac:dyDescent="0.25">
      <c r="A161" s="237" t="e">
        <f>#REF!</f>
        <v>#REF!</v>
      </c>
      <c r="B161" s="228" t="e">
        <f>#REF!</f>
        <v>#REF!</v>
      </c>
      <c r="C161" s="228" t="e">
        <f>#REF!</f>
        <v>#REF!</v>
      </c>
      <c r="D161" s="228" t="e">
        <f>#REF!</f>
        <v>#REF!</v>
      </c>
      <c r="E161" s="228" t="e">
        <f>#REF!</f>
        <v>#REF!</v>
      </c>
      <c r="F161" s="234"/>
    </row>
    <row r="162" spans="1:6" outlineLevel="1" x14ac:dyDescent="0.25">
      <c r="A162" s="237" t="e">
        <f>#REF!</f>
        <v>#REF!</v>
      </c>
      <c r="B162" s="228" t="e">
        <f>#REF!</f>
        <v>#REF!</v>
      </c>
      <c r="C162" s="228" t="e">
        <f>#REF!</f>
        <v>#REF!</v>
      </c>
      <c r="D162" s="228" t="e">
        <f>#REF!</f>
        <v>#REF!</v>
      </c>
      <c r="E162" s="228" t="e">
        <f>#REF!</f>
        <v>#REF!</v>
      </c>
    </row>
    <row r="163" spans="1:6" outlineLevel="1" x14ac:dyDescent="0.25">
      <c r="A163" s="237" t="e">
        <f>#REF!</f>
        <v>#REF!</v>
      </c>
      <c r="B163" s="228" t="e">
        <f>#REF!</f>
        <v>#REF!</v>
      </c>
      <c r="C163" s="228" t="e">
        <f>#REF!</f>
        <v>#REF!</v>
      </c>
      <c r="D163" s="228" t="e">
        <f>#REF!</f>
        <v>#REF!</v>
      </c>
      <c r="E163" s="228" t="e">
        <f>#REF!</f>
        <v>#REF!</v>
      </c>
    </row>
    <row r="164" spans="1:6" outlineLevel="1" x14ac:dyDescent="0.25">
      <c r="A164" s="237" t="e">
        <f>#REF!</f>
        <v>#REF!</v>
      </c>
      <c r="B164" s="228" t="e">
        <f>#REF!</f>
        <v>#REF!</v>
      </c>
      <c r="C164" s="228" t="e">
        <f>#REF!</f>
        <v>#REF!</v>
      </c>
      <c r="D164" s="228" t="e">
        <f>#REF!</f>
        <v>#REF!</v>
      </c>
      <c r="E164" s="228" t="e">
        <f>#REF!</f>
        <v>#REF!</v>
      </c>
    </row>
    <row r="165" spans="1:6" outlineLevel="1" x14ac:dyDescent="0.25">
      <c r="A165" s="237" t="e">
        <f>#REF!</f>
        <v>#REF!</v>
      </c>
      <c r="B165" s="228" t="e">
        <f>#REF!</f>
        <v>#REF!</v>
      </c>
      <c r="C165" s="228" t="e">
        <f>#REF!</f>
        <v>#REF!</v>
      </c>
      <c r="D165" s="228" t="e">
        <f>#REF!</f>
        <v>#REF!</v>
      </c>
      <c r="E165" s="228" t="e">
        <f>#REF!</f>
        <v>#REF!</v>
      </c>
    </row>
    <row r="166" spans="1:6" outlineLevel="1" x14ac:dyDescent="0.25">
      <c r="A166" s="237" t="e">
        <f>#REF!</f>
        <v>#REF!</v>
      </c>
      <c r="B166" s="228" t="e">
        <f>#REF!</f>
        <v>#REF!</v>
      </c>
      <c r="C166" s="228" t="e">
        <f>#REF!</f>
        <v>#REF!</v>
      </c>
      <c r="D166" s="228" t="e">
        <f>#REF!</f>
        <v>#REF!</v>
      </c>
      <c r="E166" s="228" t="e">
        <f>#REF!</f>
        <v>#REF!</v>
      </c>
    </row>
    <row r="167" spans="1:6" outlineLevel="1" x14ac:dyDescent="0.25">
      <c r="A167" s="237" t="e">
        <f>#REF!</f>
        <v>#REF!</v>
      </c>
      <c r="B167" s="228" t="e">
        <f>#REF!</f>
        <v>#REF!</v>
      </c>
      <c r="C167" s="228" t="e">
        <f>#REF!</f>
        <v>#REF!</v>
      </c>
      <c r="D167" s="228" t="e">
        <f>#REF!</f>
        <v>#REF!</v>
      </c>
      <c r="E167" s="228" t="e">
        <f>#REF!</f>
        <v>#REF!</v>
      </c>
    </row>
    <row r="168" spans="1:6" outlineLevel="1" x14ac:dyDescent="0.25">
      <c r="A168" s="237" t="e">
        <f>#REF!</f>
        <v>#REF!</v>
      </c>
      <c r="B168" s="228" t="e">
        <f>#REF!</f>
        <v>#REF!</v>
      </c>
      <c r="C168" s="228" t="e">
        <f>#REF!</f>
        <v>#REF!</v>
      </c>
      <c r="D168" s="228" t="e">
        <f>#REF!</f>
        <v>#REF!</v>
      </c>
      <c r="E168" s="228" t="e">
        <f>#REF!</f>
        <v>#REF!</v>
      </c>
    </row>
    <row r="169" spans="1:6" outlineLevel="1" x14ac:dyDescent="0.25">
      <c r="A169" s="237" t="e">
        <f>#REF!</f>
        <v>#REF!</v>
      </c>
      <c r="B169" s="228" t="e">
        <f>#REF!</f>
        <v>#REF!</v>
      </c>
      <c r="C169" s="228" t="e">
        <f>#REF!</f>
        <v>#REF!</v>
      </c>
      <c r="D169" s="228" t="e">
        <f>#REF!</f>
        <v>#REF!</v>
      </c>
      <c r="E169" s="228" t="e">
        <f>#REF!</f>
        <v>#REF!</v>
      </c>
    </row>
    <row r="170" spans="1:6" outlineLevel="1" x14ac:dyDescent="0.25">
      <c r="A170" s="237" t="e">
        <f>#REF!</f>
        <v>#REF!</v>
      </c>
      <c r="B170" s="228" t="e">
        <f>#REF!</f>
        <v>#REF!</v>
      </c>
      <c r="C170" s="228" t="e">
        <f>#REF!</f>
        <v>#REF!</v>
      </c>
      <c r="D170" s="228" t="e">
        <f>#REF!</f>
        <v>#REF!</v>
      </c>
      <c r="E170" s="228" t="e">
        <f>#REF!</f>
        <v>#REF!</v>
      </c>
    </row>
    <row r="171" spans="1:6" outlineLevel="1" x14ac:dyDescent="0.25">
      <c r="A171" s="237" t="e">
        <f>#REF!</f>
        <v>#REF!</v>
      </c>
      <c r="B171" s="228" t="e">
        <f>#REF!</f>
        <v>#REF!</v>
      </c>
      <c r="C171" s="228" t="e">
        <f>#REF!</f>
        <v>#REF!</v>
      </c>
      <c r="D171" s="228" t="e">
        <f>#REF!</f>
        <v>#REF!</v>
      </c>
      <c r="E171" s="228" t="e">
        <f>#REF!</f>
        <v>#REF!</v>
      </c>
    </row>
    <row r="172" spans="1:6" outlineLevel="1" x14ac:dyDescent="0.25">
      <c r="A172" s="237" t="e">
        <f>#REF!</f>
        <v>#REF!</v>
      </c>
      <c r="B172" s="228" t="e">
        <f>#REF!</f>
        <v>#REF!</v>
      </c>
      <c r="C172" s="228" t="e">
        <f>#REF!</f>
        <v>#REF!</v>
      </c>
      <c r="D172" s="228" t="e">
        <f>#REF!</f>
        <v>#REF!</v>
      </c>
      <c r="E172" s="228" t="e">
        <f>#REF!</f>
        <v>#REF!</v>
      </c>
    </row>
    <row r="173" spans="1:6" outlineLevel="1" x14ac:dyDescent="0.25">
      <c r="A173" s="237" t="e">
        <f>#REF!</f>
        <v>#REF!</v>
      </c>
      <c r="B173" s="228" t="e">
        <f>#REF!</f>
        <v>#REF!</v>
      </c>
      <c r="C173" s="228" t="e">
        <f>#REF!</f>
        <v>#REF!</v>
      </c>
      <c r="D173" s="228" t="e">
        <f>#REF!</f>
        <v>#REF!</v>
      </c>
      <c r="E173" s="228" t="e">
        <f>#REF!</f>
        <v>#REF!</v>
      </c>
    </row>
    <row r="174" spans="1:6" outlineLevel="1" x14ac:dyDescent="0.25">
      <c r="A174" s="237" t="e">
        <f>#REF!</f>
        <v>#REF!</v>
      </c>
      <c r="B174" s="228" t="e">
        <f>#REF!</f>
        <v>#REF!</v>
      </c>
      <c r="C174" s="228" t="e">
        <f>#REF!</f>
        <v>#REF!</v>
      </c>
      <c r="D174" s="228" t="e">
        <f>#REF!</f>
        <v>#REF!</v>
      </c>
      <c r="E174" s="228" t="e">
        <f>#REF!</f>
        <v>#REF!</v>
      </c>
    </row>
    <row r="175" spans="1:6" outlineLevel="1" x14ac:dyDescent="0.25">
      <c r="A175" s="237" t="e">
        <f>#REF!</f>
        <v>#REF!</v>
      </c>
      <c r="B175" s="228" t="e">
        <f>#REF!</f>
        <v>#REF!</v>
      </c>
      <c r="C175" s="228" t="e">
        <f>#REF!</f>
        <v>#REF!</v>
      </c>
      <c r="D175" s="228" t="e">
        <f>#REF!</f>
        <v>#REF!</v>
      </c>
      <c r="E175" s="228" t="e">
        <f>#REF!</f>
        <v>#REF!</v>
      </c>
    </row>
    <row r="176" spans="1:6" outlineLevel="1" x14ac:dyDescent="0.25">
      <c r="A176" s="237" t="e">
        <f>#REF!</f>
        <v>#REF!</v>
      </c>
      <c r="B176" s="228" t="e">
        <f>#REF!</f>
        <v>#REF!</v>
      </c>
      <c r="C176" s="228" t="e">
        <f>#REF!</f>
        <v>#REF!</v>
      </c>
      <c r="D176" s="228" t="e">
        <f>#REF!</f>
        <v>#REF!</v>
      </c>
      <c r="E176" s="228" t="e">
        <f>#REF!</f>
        <v>#REF!</v>
      </c>
    </row>
    <row r="177" spans="1:6" outlineLevel="1" x14ac:dyDescent="0.25">
      <c r="A177" s="237" t="e">
        <f>#REF!</f>
        <v>#REF!</v>
      </c>
      <c r="B177" s="228" t="e">
        <f>#REF!</f>
        <v>#REF!</v>
      </c>
      <c r="C177" s="228" t="e">
        <f>#REF!</f>
        <v>#REF!</v>
      </c>
      <c r="D177" s="228" t="e">
        <f>#REF!</f>
        <v>#REF!</v>
      </c>
      <c r="E177" s="228" t="e">
        <f>#REF!</f>
        <v>#REF!</v>
      </c>
    </row>
    <row r="178" spans="1:6" outlineLevel="1" x14ac:dyDescent="0.25">
      <c r="A178" s="237" t="e">
        <f>#REF!</f>
        <v>#REF!</v>
      </c>
      <c r="B178" s="228" t="e">
        <f>#REF!</f>
        <v>#REF!</v>
      </c>
      <c r="C178" s="228" t="e">
        <f>#REF!</f>
        <v>#REF!</v>
      </c>
      <c r="D178" s="228" t="e">
        <f>#REF!</f>
        <v>#REF!</v>
      </c>
      <c r="E178" s="228" t="e">
        <f>#REF!</f>
        <v>#REF!</v>
      </c>
    </row>
    <row r="179" spans="1:6" outlineLevel="1" x14ac:dyDescent="0.25">
      <c r="A179" s="237" t="e">
        <f>#REF!</f>
        <v>#REF!</v>
      </c>
      <c r="B179" s="228" t="e">
        <f>#REF!</f>
        <v>#REF!</v>
      </c>
      <c r="C179" s="228" t="e">
        <f>#REF!</f>
        <v>#REF!</v>
      </c>
      <c r="D179" s="228" t="e">
        <f>#REF!</f>
        <v>#REF!</v>
      </c>
      <c r="E179" s="228" t="e">
        <f>#REF!</f>
        <v>#REF!</v>
      </c>
    </row>
    <row r="180" spans="1:6" outlineLevel="1" x14ac:dyDescent="0.25">
      <c r="A180" s="237" t="e">
        <f>#REF!</f>
        <v>#REF!</v>
      </c>
      <c r="B180" s="228" t="e">
        <f>#REF!</f>
        <v>#REF!</v>
      </c>
      <c r="C180" s="228" t="e">
        <f>#REF!</f>
        <v>#REF!</v>
      </c>
      <c r="D180" s="228" t="e">
        <f>#REF!</f>
        <v>#REF!</v>
      </c>
      <c r="E180" s="228" t="e">
        <f>#REF!</f>
        <v>#REF!</v>
      </c>
    </row>
    <row r="181" spans="1:6" outlineLevel="1" x14ac:dyDescent="0.25">
      <c r="A181" s="237" t="e">
        <f>#REF!</f>
        <v>#REF!</v>
      </c>
      <c r="B181" s="228" t="e">
        <f>#REF!</f>
        <v>#REF!</v>
      </c>
      <c r="C181" s="228" t="e">
        <f>#REF!</f>
        <v>#REF!</v>
      </c>
      <c r="D181" s="228" t="e">
        <f>#REF!</f>
        <v>#REF!</v>
      </c>
      <c r="E181" s="228" t="e">
        <f>#REF!</f>
        <v>#REF!</v>
      </c>
    </row>
    <row r="182" spans="1:6" x14ac:dyDescent="0.25">
      <c r="A182" s="239"/>
      <c r="B182" s="245"/>
      <c r="C182" s="245"/>
      <c r="D182" s="245"/>
      <c r="E182" s="245"/>
      <c r="F182" s="234"/>
    </row>
    <row r="183" spans="1:6" x14ac:dyDescent="0.25">
      <c r="A183" s="237" t="e">
        <f>'Z2'!#REF!</f>
        <v>#REF!</v>
      </c>
      <c r="B183" s="228" t="e">
        <f>'Z2'!#REF!</f>
        <v>#REF!</v>
      </c>
      <c r="C183" s="228" t="e">
        <f>'Z2'!#REF!</f>
        <v>#REF!</v>
      </c>
      <c r="D183" s="228" t="e">
        <f>'Z2'!#REF!</f>
        <v>#REF!</v>
      </c>
      <c r="E183" s="228" t="e">
        <f>'Z2'!#REF!</f>
        <v>#REF!</v>
      </c>
      <c r="F183" s="234"/>
    </row>
    <row r="184" spans="1:6" x14ac:dyDescent="0.25">
      <c r="A184" s="237" t="e">
        <f>#REF!</f>
        <v>#REF!</v>
      </c>
      <c r="B184" s="228" t="e">
        <f>#REF!</f>
        <v>#REF!</v>
      </c>
      <c r="C184" s="228" t="e">
        <f>#REF!</f>
        <v>#REF!</v>
      </c>
      <c r="D184" s="228" t="e">
        <f>#REF!</f>
        <v>#REF!</v>
      </c>
      <c r="E184" s="228" t="e">
        <f>#REF!</f>
        <v>#REF!</v>
      </c>
      <c r="F184" s="234"/>
    </row>
    <row r="185" spans="1:6" outlineLevel="1" x14ac:dyDescent="0.25">
      <c r="A185" s="237" t="e">
        <f>#REF!</f>
        <v>#REF!</v>
      </c>
      <c r="B185" s="228" t="e">
        <f>#REF!</f>
        <v>#REF!</v>
      </c>
      <c r="C185" s="228" t="e">
        <f>#REF!</f>
        <v>#REF!</v>
      </c>
      <c r="D185" s="228" t="e">
        <f>#REF!</f>
        <v>#REF!</v>
      </c>
      <c r="E185" s="228" t="e">
        <f>#REF!</f>
        <v>#REF!</v>
      </c>
    </row>
    <row r="186" spans="1:6" outlineLevel="1" x14ac:dyDescent="0.25">
      <c r="A186" s="237" t="e">
        <f>#REF!</f>
        <v>#REF!</v>
      </c>
      <c r="B186" s="228" t="e">
        <f>#REF!</f>
        <v>#REF!</v>
      </c>
      <c r="C186" s="228" t="e">
        <f>#REF!</f>
        <v>#REF!</v>
      </c>
      <c r="D186" s="228" t="e">
        <f>#REF!</f>
        <v>#REF!</v>
      </c>
      <c r="E186" s="228" t="e">
        <f>#REF!</f>
        <v>#REF!</v>
      </c>
    </row>
    <row r="187" spans="1:6" outlineLevel="1" x14ac:dyDescent="0.25">
      <c r="A187" s="237" t="e">
        <f>#REF!</f>
        <v>#REF!</v>
      </c>
      <c r="B187" s="228" t="e">
        <f>#REF!</f>
        <v>#REF!</v>
      </c>
      <c r="C187" s="228" t="e">
        <f>#REF!</f>
        <v>#REF!</v>
      </c>
      <c r="D187" s="228" t="e">
        <f>#REF!</f>
        <v>#REF!</v>
      </c>
      <c r="E187" s="228" t="e">
        <f>#REF!</f>
        <v>#REF!</v>
      </c>
    </row>
    <row r="188" spans="1:6" outlineLevel="1" x14ac:dyDescent="0.25">
      <c r="A188" s="237" t="e">
        <f>#REF!</f>
        <v>#REF!</v>
      </c>
      <c r="B188" s="228" t="e">
        <f>#REF!</f>
        <v>#REF!</v>
      </c>
      <c r="C188" s="228" t="e">
        <f>#REF!</f>
        <v>#REF!</v>
      </c>
      <c r="D188" s="228" t="e">
        <f>#REF!</f>
        <v>#REF!</v>
      </c>
      <c r="E188" s="228" t="e">
        <f>#REF!</f>
        <v>#REF!</v>
      </c>
    </row>
    <row r="189" spans="1:6" outlineLevel="1" x14ac:dyDescent="0.25">
      <c r="A189" s="237" t="e">
        <f>#REF!</f>
        <v>#REF!</v>
      </c>
      <c r="B189" s="228" t="e">
        <f>#REF!</f>
        <v>#REF!</v>
      </c>
      <c r="C189" s="228" t="e">
        <f>#REF!</f>
        <v>#REF!</v>
      </c>
      <c r="D189" s="228" t="e">
        <f>#REF!</f>
        <v>#REF!</v>
      </c>
      <c r="E189" s="228" t="e">
        <f>#REF!</f>
        <v>#REF!</v>
      </c>
    </row>
    <row r="190" spans="1:6" outlineLevel="1" x14ac:dyDescent="0.25">
      <c r="A190" s="237" t="e">
        <f>#REF!</f>
        <v>#REF!</v>
      </c>
      <c r="B190" s="228" t="e">
        <f>#REF!</f>
        <v>#REF!</v>
      </c>
      <c r="C190" s="228" t="e">
        <f>#REF!</f>
        <v>#REF!</v>
      </c>
      <c r="D190" s="228" t="e">
        <f>#REF!</f>
        <v>#REF!</v>
      </c>
      <c r="E190" s="228" t="e">
        <f>#REF!</f>
        <v>#REF!</v>
      </c>
    </row>
    <row r="191" spans="1:6" outlineLevel="1" x14ac:dyDescent="0.25">
      <c r="A191" s="237" t="e">
        <f>#REF!</f>
        <v>#REF!</v>
      </c>
      <c r="B191" s="228" t="e">
        <f>#REF!</f>
        <v>#REF!</v>
      </c>
      <c r="C191" s="228" t="e">
        <f>#REF!</f>
        <v>#REF!</v>
      </c>
      <c r="D191" s="228" t="e">
        <f>#REF!</f>
        <v>#REF!</v>
      </c>
      <c r="E191" s="228" t="e">
        <f>#REF!</f>
        <v>#REF!</v>
      </c>
    </row>
    <row r="192" spans="1:6" outlineLevel="1" x14ac:dyDescent="0.25">
      <c r="A192" s="237" t="e">
        <f>#REF!</f>
        <v>#REF!</v>
      </c>
      <c r="B192" s="228" t="e">
        <f>#REF!</f>
        <v>#REF!</v>
      </c>
      <c r="C192" s="228" t="e">
        <f>#REF!</f>
        <v>#REF!</v>
      </c>
      <c r="D192" s="228" t="e">
        <f>#REF!</f>
        <v>#REF!</v>
      </c>
      <c r="E192" s="228" t="e">
        <f>#REF!</f>
        <v>#REF!</v>
      </c>
    </row>
    <row r="193" spans="1:6" outlineLevel="1" x14ac:dyDescent="0.25">
      <c r="A193" s="237" t="e">
        <f>#REF!</f>
        <v>#REF!</v>
      </c>
      <c r="B193" s="228" t="e">
        <f>#REF!</f>
        <v>#REF!</v>
      </c>
      <c r="C193" s="228" t="e">
        <f>#REF!</f>
        <v>#REF!</v>
      </c>
      <c r="D193" s="228" t="e">
        <f>#REF!</f>
        <v>#REF!</v>
      </c>
      <c r="E193" s="228" t="e">
        <f>#REF!</f>
        <v>#REF!</v>
      </c>
    </row>
    <row r="194" spans="1:6" outlineLevel="1" x14ac:dyDescent="0.25">
      <c r="A194" s="237" t="e">
        <f>#REF!</f>
        <v>#REF!</v>
      </c>
      <c r="B194" s="228" t="e">
        <f>#REF!</f>
        <v>#REF!</v>
      </c>
      <c r="C194" s="228" t="e">
        <f>#REF!</f>
        <v>#REF!</v>
      </c>
      <c r="D194" s="228" t="e">
        <f>#REF!</f>
        <v>#REF!</v>
      </c>
      <c r="E194" s="228" t="e">
        <f>#REF!</f>
        <v>#REF!</v>
      </c>
    </row>
    <row r="195" spans="1:6" outlineLevel="1" x14ac:dyDescent="0.25">
      <c r="A195" s="237" t="e">
        <f>#REF!</f>
        <v>#REF!</v>
      </c>
      <c r="B195" s="228" t="e">
        <f>#REF!</f>
        <v>#REF!</v>
      </c>
      <c r="C195" s="228" t="e">
        <f>#REF!</f>
        <v>#REF!</v>
      </c>
      <c r="D195" s="228" t="e">
        <f>#REF!</f>
        <v>#REF!</v>
      </c>
      <c r="E195" s="228" t="e">
        <f>#REF!</f>
        <v>#REF!</v>
      </c>
    </row>
    <row r="196" spans="1:6" outlineLevel="1" x14ac:dyDescent="0.25">
      <c r="A196" s="237" t="e">
        <f>#REF!</f>
        <v>#REF!</v>
      </c>
      <c r="B196" s="228" t="e">
        <f>#REF!</f>
        <v>#REF!</v>
      </c>
      <c r="C196" s="228" t="e">
        <f>#REF!</f>
        <v>#REF!</v>
      </c>
      <c r="D196" s="228" t="e">
        <f>#REF!</f>
        <v>#REF!</v>
      </c>
      <c r="E196" s="228" t="e">
        <f>#REF!</f>
        <v>#REF!</v>
      </c>
    </row>
    <row r="197" spans="1:6" outlineLevel="1" x14ac:dyDescent="0.25">
      <c r="A197" s="237" t="e">
        <f>#REF!</f>
        <v>#REF!</v>
      </c>
      <c r="B197" s="228" t="e">
        <f>#REF!</f>
        <v>#REF!</v>
      </c>
      <c r="C197" s="228" t="e">
        <f>#REF!</f>
        <v>#REF!</v>
      </c>
      <c r="D197" s="228" t="e">
        <f>#REF!</f>
        <v>#REF!</v>
      </c>
      <c r="E197" s="228" t="e">
        <f>#REF!</f>
        <v>#REF!</v>
      </c>
    </row>
    <row r="198" spans="1:6" outlineLevel="1" x14ac:dyDescent="0.25">
      <c r="A198" s="237" t="e">
        <f>#REF!</f>
        <v>#REF!</v>
      </c>
      <c r="B198" s="228" t="e">
        <f>#REF!</f>
        <v>#REF!</v>
      </c>
      <c r="C198" s="228" t="e">
        <f>#REF!</f>
        <v>#REF!</v>
      </c>
      <c r="D198" s="228" t="e">
        <f>#REF!</f>
        <v>#REF!</v>
      </c>
      <c r="E198" s="228" t="e">
        <f>#REF!</f>
        <v>#REF!</v>
      </c>
    </row>
    <row r="199" spans="1:6" outlineLevel="1" x14ac:dyDescent="0.25">
      <c r="A199" s="237" t="e">
        <f>#REF!</f>
        <v>#REF!</v>
      </c>
      <c r="B199" s="228" t="e">
        <f>#REF!</f>
        <v>#REF!</v>
      </c>
      <c r="C199" s="228" t="e">
        <f>#REF!</f>
        <v>#REF!</v>
      </c>
      <c r="D199" s="228" t="e">
        <f>#REF!</f>
        <v>#REF!</v>
      </c>
      <c r="E199" s="228" t="e">
        <f>#REF!</f>
        <v>#REF!</v>
      </c>
    </row>
    <row r="200" spans="1:6" outlineLevel="1" x14ac:dyDescent="0.25">
      <c r="A200" s="237" t="e">
        <f>#REF!</f>
        <v>#REF!</v>
      </c>
      <c r="B200" s="228" t="e">
        <f>#REF!</f>
        <v>#REF!</v>
      </c>
      <c r="C200" s="228" t="e">
        <f>#REF!</f>
        <v>#REF!</v>
      </c>
      <c r="D200" s="228" t="e">
        <f>#REF!</f>
        <v>#REF!</v>
      </c>
      <c r="E200" s="228" t="e">
        <f>#REF!</f>
        <v>#REF!</v>
      </c>
    </row>
    <row r="201" spans="1:6" outlineLevel="1" x14ac:dyDescent="0.25">
      <c r="A201" s="237" t="e">
        <f>#REF!</f>
        <v>#REF!</v>
      </c>
      <c r="B201" s="228" t="e">
        <f>#REF!</f>
        <v>#REF!</v>
      </c>
      <c r="C201" s="228" t="e">
        <f>#REF!</f>
        <v>#REF!</v>
      </c>
      <c r="D201" s="228" t="e">
        <f>#REF!</f>
        <v>#REF!</v>
      </c>
      <c r="E201" s="228" t="e">
        <f>#REF!</f>
        <v>#REF!</v>
      </c>
    </row>
    <row r="202" spans="1:6" outlineLevel="1" x14ac:dyDescent="0.25">
      <c r="A202" s="237" t="e">
        <f>#REF!</f>
        <v>#REF!</v>
      </c>
      <c r="B202" s="228" t="e">
        <f>#REF!</f>
        <v>#REF!</v>
      </c>
      <c r="C202" s="228" t="e">
        <f>#REF!</f>
        <v>#REF!</v>
      </c>
      <c r="D202" s="228" t="e">
        <f>#REF!</f>
        <v>#REF!</v>
      </c>
      <c r="E202" s="228" t="e">
        <f>#REF!</f>
        <v>#REF!</v>
      </c>
    </row>
    <row r="203" spans="1:6" outlineLevel="1" x14ac:dyDescent="0.25">
      <c r="A203" s="237" t="e">
        <f>#REF!</f>
        <v>#REF!</v>
      </c>
      <c r="B203" s="228" t="e">
        <f>#REF!</f>
        <v>#REF!</v>
      </c>
      <c r="C203" s="228" t="e">
        <f>#REF!</f>
        <v>#REF!</v>
      </c>
      <c r="D203" s="228" t="e">
        <f>#REF!</f>
        <v>#REF!</v>
      </c>
      <c r="E203" s="228" t="e">
        <f>#REF!</f>
        <v>#REF!</v>
      </c>
    </row>
    <row r="204" spans="1:6" outlineLevel="1" x14ac:dyDescent="0.25">
      <c r="A204" s="237" t="e">
        <f>#REF!</f>
        <v>#REF!</v>
      </c>
      <c r="B204" s="228" t="e">
        <f>#REF!</f>
        <v>#REF!</v>
      </c>
      <c r="C204" s="228" t="e">
        <f>#REF!</f>
        <v>#REF!</v>
      </c>
      <c r="D204" s="228" t="e">
        <f>#REF!</f>
        <v>#REF!</v>
      </c>
      <c r="E204" s="228" t="e">
        <f>#REF!</f>
        <v>#REF!</v>
      </c>
    </row>
    <row r="205" spans="1:6" ht="15.75" thickBot="1" x14ac:dyDescent="0.3">
      <c r="A205" s="238"/>
      <c r="B205" s="244"/>
      <c r="C205" s="244"/>
      <c r="D205" s="244"/>
      <c r="E205" s="244"/>
      <c r="F205" s="231"/>
    </row>
    <row r="206" spans="1:6" ht="15.75" outlineLevel="1" thickBot="1" x14ac:dyDescent="0.3">
      <c r="A206" s="237"/>
      <c r="B206" s="243"/>
      <c r="C206" s="243"/>
      <c r="D206" s="243"/>
      <c r="E206" s="243"/>
    </row>
    <row r="207" spans="1:6" ht="18.75" x14ac:dyDescent="0.3">
      <c r="A207" s="236" t="s">
        <v>4</v>
      </c>
      <c r="B207" s="241" t="s">
        <v>78</v>
      </c>
      <c r="C207" s="241" t="s">
        <v>43</v>
      </c>
      <c r="D207" s="241" t="s">
        <v>34</v>
      </c>
      <c r="E207" s="242" t="s">
        <v>77</v>
      </c>
      <c r="F207" s="226" t="e">
        <f>#REF!</f>
        <v>#REF!</v>
      </c>
    </row>
    <row r="208" spans="1:6" x14ac:dyDescent="0.25">
      <c r="A208" s="237" t="e">
        <f>'Z2'!#REF!</f>
        <v>#REF!</v>
      </c>
      <c r="B208" s="228" t="e">
        <f>'Z2'!#REF!</f>
        <v>#REF!</v>
      </c>
      <c r="C208" s="228" t="e">
        <f>'Z2'!#REF!</f>
        <v>#REF!</v>
      </c>
      <c r="D208" s="228" t="e">
        <f>'Z2'!#REF!</f>
        <v>#REF!</v>
      </c>
      <c r="E208" s="228" t="e">
        <f>'Z2'!#REF!</f>
        <v>#REF!</v>
      </c>
    </row>
    <row r="209" spans="1:5" x14ac:dyDescent="0.25">
      <c r="A209" s="237" t="e">
        <f>#REF!</f>
        <v>#REF!</v>
      </c>
      <c r="B209" s="228" t="e">
        <f>#REF!</f>
        <v>#REF!</v>
      </c>
      <c r="C209" s="228" t="e">
        <f>#REF!</f>
        <v>#REF!</v>
      </c>
      <c r="D209" s="228" t="e">
        <f>#REF!</f>
        <v>#REF!</v>
      </c>
      <c r="E209" s="228" t="e">
        <f>#REF!</f>
        <v>#REF!</v>
      </c>
    </row>
    <row r="210" spans="1:5" outlineLevel="1" x14ac:dyDescent="0.25">
      <c r="A210" s="237" t="e">
        <f>#REF!</f>
        <v>#REF!</v>
      </c>
      <c r="B210" s="243" t="e">
        <f>#REF!</f>
        <v>#REF!</v>
      </c>
      <c r="C210" s="243" t="e">
        <f>#REF!</f>
        <v>#REF!</v>
      </c>
      <c r="D210" s="243" t="e">
        <f>#REF!</f>
        <v>#REF!</v>
      </c>
      <c r="E210" s="243" t="e">
        <f>#REF!</f>
        <v>#REF!</v>
      </c>
    </row>
    <row r="211" spans="1:5" outlineLevel="1" x14ac:dyDescent="0.25">
      <c r="A211" s="237" t="e">
        <f>#REF!</f>
        <v>#REF!</v>
      </c>
      <c r="B211" s="243" t="e">
        <f>#REF!</f>
        <v>#REF!</v>
      </c>
      <c r="C211" s="243" t="e">
        <f>#REF!</f>
        <v>#REF!</v>
      </c>
      <c r="D211" s="243" t="e">
        <f>#REF!</f>
        <v>#REF!</v>
      </c>
      <c r="E211" s="243" t="e">
        <f>#REF!</f>
        <v>#REF!</v>
      </c>
    </row>
    <row r="212" spans="1:5" outlineLevel="1" x14ac:dyDescent="0.25">
      <c r="A212" s="237" t="e">
        <f>#REF!</f>
        <v>#REF!</v>
      </c>
      <c r="B212" s="243" t="e">
        <f>#REF!</f>
        <v>#REF!</v>
      </c>
      <c r="C212" s="243" t="e">
        <f>#REF!</f>
        <v>#REF!</v>
      </c>
      <c r="D212" s="243" t="e">
        <f>#REF!</f>
        <v>#REF!</v>
      </c>
      <c r="E212" s="243" t="e">
        <f>#REF!</f>
        <v>#REF!</v>
      </c>
    </row>
    <row r="213" spans="1:5" outlineLevel="1" x14ac:dyDescent="0.25">
      <c r="A213" s="237" t="e">
        <f>#REF!</f>
        <v>#REF!</v>
      </c>
      <c r="B213" s="243" t="e">
        <f>#REF!</f>
        <v>#REF!</v>
      </c>
      <c r="C213" s="243" t="e">
        <f>#REF!</f>
        <v>#REF!</v>
      </c>
      <c r="D213" s="243" t="e">
        <f>#REF!</f>
        <v>#REF!</v>
      </c>
      <c r="E213" s="243" t="e">
        <f>#REF!</f>
        <v>#REF!</v>
      </c>
    </row>
    <row r="214" spans="1:5" outlineLevel="1" x14ac:dyDescent="0.25">
      <c r="A214" s="237" t="e">
        <f>#REF!</f>
        <v>#REF!</v>
      </c>
      <c r="B214" s="243" t="e">
        <f>#REF!</f>
        <v>#REF!</v>
      </c>
      <c r="C214" s="243" t="e">
        <f>#REF!</f>
        <v>#REF!</v>
      </c>
      <c r="D214" s="243" t="e">
        <f>#REF!</f>
        <v>#REF!</v>
      </c>
      <c r="E214" s="243" t="e">
        <f>#REF!</f>
        <v>#REF!</v>
      </c>
    </row>
    <row r="215" spans="1:5" outlineLevel="1" x14ac:dyDescent="0.25">
      <c r="A215" s="237" t="e">
        <f>#REF!</f>
        <v>#REF!</v>
      </c>
      <c r="B215" s="243" t="e">
        <f>#REF!</f>
        <v>#REF!</v>
      </c>
      <c r="C215" s="243" t="e">
        <f>#REF!</f>
        <v>#REF!</v>
      </c>
      <c r="D215" s="243" t="e">
        <f>#REF!</f>
        <v>#REF!</v>
      </c>
      <c r="E215" s="243" t="e">
        <f>#REF!</f>
        <v>#REF!</v>
      </c>
    </row>
    <row r="216" spans="1:5" outlineLevel="1" x14ac:dyDescent="0.25">
      <c r="A216" s="237" t="e">
        <f>#REF!</f>
        <v>#REF!</v>
      </c>
      <c r="B216" s="243" t="e">
        <f>#REF!</f>
        <v>#REF!</v>
      </c>
      <c r="C216" s="243" t="e">
        <f>#REF!</f>
        <v>#REF!</v>
      </c>
      <c r="D216" s="243" t="e">
        <f>#REF!</f>
        <v>#REF!</v>
      </c>
      <c r="E216" s="243" t="e">
        <f>#REF!</f>
        <v>#REF!</v>
      </c>
    </row>
    <row r="217" spans="1:5" outlineLevel="1" x14ac:dyDescent="0.25">
      <c r="A217" s="237" t="e">
        <f>#REF!</f>
        <v>#REF!</v>
      </c>
      <c r="B217" s="243" t="e">
        <f>#REF!</f>
        <v>#REF!</v>
      </c>
      <c r="C217" s="243" t="e">
        <f>#REF!</f>
        <v>#REF!</v>
      </c>
      <c r="D217" s="243" t="e">
        <f>#REF!</f>
        <v>#REF!</v>
      </c>
      <c r="E217" s="243" t="e">
        <f>#REF!</f>
        <v>#REF!</v>
      </c>
    </row>
    <row r="218" spans="1:5" outlineLevel="1" x14ac:dyDescent="0.25">
      <c r="A218" s="237" t="e">
        <f>#REF!</f>
        <v>#REF!</v>
      </c>
      <c r="B218" s="243" t="e">
        <f>#REF!</f>
        <v>#REF!</v>
      </c>
      <c r="C218" s="243" t="e">
        <f>#REF!</f>
        <v>#REF!</v>
      </c>
      <c r="D218" s="243" t="e">
        <f>#REF!</f>
        <v>#REF!</v>
      </c>
      <c r="E218" s="243" t="e">
        <f>#REF!</f>
        <v>#REF!</v>
      </c>
    </row>
    <row r="219" spans="1:5" outlineLevel="1" x14ac:dyDescent="0.25">
      <c r="A219" s="237" t="e">
        <f>#REF!</f>
        <v>#REF!</v>
      </c>
      <c r="B219" s="243" t="e">
        <f>#REF!</f>
        <v>#REF!</v>
      </c>
      <c r="C219" s="243" t="e">
        <f>#REF!</f>
        <v>#REF!</v>
      </c>
      <c r="D219" s="243" t="e">
        <f>#REF!</f>
        <v>#REF!</v>
      </c>
      <c r="E219" s="243" t="e">
        <f>#REF!</f>
        <v>#REF!</v>
      </c>
    </row>
    <row r="220" spans="1:5" outlineLevel="1" x14ac:dyDescent="0.25">
      <c r="A220" s="237" t="e">
        <f>#REF!</f>
        <v>#REF!</v>
      </c>
      <c r="B220" s="243" t="e">
        <f>#REF!</f>
        <v>#REF!</v>
      </c>
      <c r="C220" s="243" t="e">
        <f>#REF!</f>
        <v>#REF!</v>
      </c>
      <c r="D220" s="243" t="e">
        <f>#REF!</f>
        <v>#REF!</v>
      </c>
      <c r="E220" s="243" t="e">
        <f>#REF!</f>
        <v>#REF!</v>
      </c>
    </row>
    <row r="221" spans="1:5" outlineLevel="1" x14ac:dyDescent="0.25">
      <c r="A221" s="237" t="e">
        <f>#REF!</f>
        <v>#REF!</v>
      </c>
      <c r="B221" s="243" t="e">
        <f>#REF!</f>
        <v>#REF!</v>
      </c>
      <c r="C221" s="243" t="e">
        <f>#REF!</f>
        <v>#REF!</v>
      </c>
      <c r="D221" s="243" t="e">
        <f>#REF!</f>
        <v>#REF!</v>
      </c>
      <c r="E221" s="243" t="e">
        <f>#REF!</f>
        <v>#REF!</v>
      </c>
    </row>
    <row r="222" spans="1:5" outlineLevel="1" x14ac:dyDescent="0.25">
      <c r="A222" s="237" t="e">
        <f>#REF!</f>
        <v>#REF!</v>
      </c>
      <c r="B222" s="243" t="e">
        <f>#REF!</f>
        <v>#REF!</v>
      </c>
      <c r="C222" s="243" t="e">
        <f>#REF!</f>
        <v>#REF!</v>
      </c>
      <c r="D222" s="243" t="e">
        <f>#REF!</f>
        <v>#REF!</v>
      </c>
      <c r="E222" s="243" t="e">
        <f>#REF!</f>
        <v>#REF!</v>
      </c>
    </row>
    <row r="223" spans="1:5" outlineLevel="1" x14ac:dyDescent="0.25">
      <c r="A223" s="237" t="e">
        <f>#REF!</f>
        <v>#REF!</v>
      </c>
      <c r="B223" s="243" t="e">
        <f>#REF!</f>
        <v>#REF!</v>
      </c>
      <c r="C223" s="243" t="e">
        <f>#REF!</f>
        <v>#REF!</v>
      </c>
      <c r="D223" s="243" t="e">
        <f>#REF!</f>
        <v>#REF!</v>
      </c>
      <c r="E223" s="243" t="e">
        <f>#REF!</f>
        <v>#REF!</v>
      </c>
    </row>
    <row r="224" spans="1:5" outlineLevel="1" x14ac:dyDescent="0.25">
      <c r="A224" s="237" t="e">
        <f>#REF!</f>
        <v>#REF!</v>
      </c>
      <c r="B224" s="243" t="e">
        <f>#REF!</f>
        <v>#REF!</v>
      </c>
      <c r="C224" s="243" t="e">
        <f>#REF!</f>
        <v>#REF!</v>
      </c>
      <c r="D224" s="243" t="e">
        <f>#REF!</f>
        <v>#REF!</v>
      </c>
      <c r="E224" s="243" t="e">
        <f>#REF!</f>
        <v>#REF!</v>
      </c>
    </row>
    <row r="225" spans="1:6" outlineLevel="1" x14ac:dyDescent="0.25">
      <c r="A225" s="237" t="e">
        <f>#REF!</f>
        <v>#REF!</v>
      </c>
      <c r="B225" s="243" t="e">
        <f>#REF!</f>
        <v>#REF!</v>
      </c>
      <c r="C225" s="243" t="e">
        <f>#REF!</f>
        <v>#REF!</v>
      </c>
      <c r="D225" s="243" t="e">
        <f>#REF!</f>
        <v>#REF!</v>
      </c>
      <c r="E225" s="243" t="e">
        <f>#REF!</f>
        <v>#REF!</v>
      </c>
    </row>
    <row r="226" spans="1:6" outlineLevel="1" x14ac:dyDescent="0.25">
      <c r="A226" s="237" t="e">
        <f>#REF!</f>
        <v>#REF!</v>
      </c>
      <c r="B226" s="243" t="e">
        <f>#REF!</f>
        <v>#REF!</v>
      </c>
      <c r="C226" s="243" t="e">
        <f>#REF!</f>
        <v>#REF!</v>
      </c>
      <c r="D226" s="243" t="e">
        <f>#REF!</f>
        <v>#REF!</v>
      </c>
      <c r="E226" s="243" t="e">
        <f>#REF!</f>
        <v>#REF!</v>
      </c>
    </row>
    <row r="227" spans="1:6" outlineLevel="1" x14ac:dyDescent="0.25">
      <c r="A227" s="237" t="e">
        <f>#REF!</f>
        <v>#REF!</v>
      </c>
      <c r="B227" s="243" t="e">
        <f>#REF!</f>
        <v>#REF!</v>
      </c>
      <c r="C227" s="243" t="e">
        <f>#REF!</f>
        <v>#REF!</v>
      </c>
      <c r="D227" s="243" t="e">
        <f>#REF!</f>
        <v>#REF!</v>
      </c>
      <c r="E227" s="243" t="e">
        <f>#REF!</f>
        <v>#REF!</v>
      </c>
    </row>
    <row r="228" spans="1:6" outlineLevel="1" x14ac:dyDescent="0.25">
      <c r="A228" s="237" t="e">
        <f>#REF!</f>
        <v>#REF!</v>
      </c>
      <c r="B228" s="243" t="e">
        <f>#REF!</f>
        <v>#REF!</v>
      </c>
      <c r="C228" s="243" t="e">
        <f>#REF!</f>
        <v>#REF!</v>
      </c>
      <c r="D228" s="243" t="e">
        <f>#REF!</f>
        <v>#REF!</v>
      </c>
      <c r="E228" s="243" t="e">
        <f>#REF!</f>
        <v>#REF!</v>
      </c>
    </row>
    <row r="229" spans="1:6" outlineLevel="1" x14ac:dyDescent="0.25">
      <c r="A229" s="237" t="e">
        <f>#REF!</f>
        <v>#REF!</v>
      </c>
      <c r="B229" s="243" t="e">
        <f>#REF!</f>
        <v>#REF!</v>
      </c>
      <c r="C229" s="243" t="e">
        <f>#REF!</f>
        <v>#REF!</v>
      </c>
      <c r="D229" s="243" t="e">
        <f>#REF!</f>
        <v>#REF!</v>
      </c>
      <c r="E229" s="243" t="e">
        <f>#REF!</f>
        <v>#REF!</v>
      </c>
    </row>
    <row r="230" spans="1:6" ht="15.75" thickBot="1" x14ac:dyDescent="0.3">
      <c r="A230" s="238"/>
      <c r="B230" s="244"/>
      <c r="C230" s="244"/>
      <c r="D230" s="244"/>
      <c r="E230" s="244"/>
      <c r="F230" s="230"/>
    </row>
    <row r="231" spans="1:6" x14ac:dyDescent="0.25">
      <c r="A231" s="237" t="e">
        <f>'Z2'!#REF!</f>
        <v>#REF!</v>
      </c>
      <c r="B231" s="228" t="e">
        <f>'Z2'!#REF!</f>
        <v>#REF!</v>
      </c>
      <c r="C231" s="228" t="e">
        <f>'Z2'!#REF!</f>
        <v>#REF!</v>
      </c>
      <c r="D231" s="228" t="e">
        <f>'Z2'!#REF!</f>
        <v>#REF!</v>
      </c>
      <c r="E231" s="228" t="e">
        <f>'Z2'!#REF!</f>
        <v>#REF!</v>
      </c>
      <c r="F231" s="234"/>
    </row>
    <row r="232" spans="1:6" x14ac:dyDescent="0.25">
      <c r="A232" s="237" t="e">
        <f>#REF!</f>
        <v>#REF!</v>
      </c>
      <c r="B232" s="228" t="e">
        <f>#REF!</f>
        <v>#REF!</v>
      </c>
      <c r="C232" s="228" t="e">
        <f>#REF!</f>
        <v>#REF!</v>
      </c>
      <c r="D232" s="228" t="e">
        <f>#REF!</f>
        <v>#REF!</v>
      </c>
      <c r="E232" s="228" t="e">
        <f>#REF!</f>
        <v>#REF!</v>
      </c>
      <c r="F232" s="234"/>
    </row>
    <row r="233" spans="1:6" outlineLevel="1" x14ac:dyDescent="0.25">
      <c r="A233" s="237" t="e">
        <f>#REF!</f>
        <v>#REF!</v>
      </c>
      <c r="B233" s="243" t="e">
        <f>#REF!</f>
        <v>#REF!</v>
      </c>
      <c r="C233" s="243" t="e">
        <f>#REF!</f>
        <v>#REF!</v>
      </c>
      <c r="D233" s="243" t="e">
        <f>#REF!</f>
        <v>#REF!</v>
      </c>
      <c r="E233" s="243" t="e">
        <f>#REF!</f>
        <v>#REF!</v>
      </c>
    </row>
    <row r="234" spans="1:6" outlineLevel="1" x14ac:dyDescent="0.25">
      <c r="A234" s="237" t="e">
        <f>#REF!</f>
        <v>#REF!</v>
      </c>
      <c r="B234" s="243" t="e">
        <f>#REF!</f>
        <v>#REF!</v>
      </c>
      <c r="C234" s="243" t="e">
        <f>#REF!</f>
        <v>#REF!</v>
      </c>
      <c r="D234" s="243" t="e">
        <f>#REF!</f>
        <v>#REF!</v>
      </c>
      <c r="E234" s="243" t="e">
        <f>#REF!</f>
        <v>#REF!</v>
      </c>
    </row>
    <row r="235" spans="1:6" outlineLevel="1" x14ac:dyDescent="0.25">
      <c r="A235" s="237" t="e">
        <f>#REF!</f>
        <v>#REF!</v>
      </c>
      <c r="B235" s="243" t="e">
        <f>#REF!</f>
        <v>#REF!</v>
      </c>
      <c r="C235" s="243" t="e">
        <f>#REF!</f>
        <v>#REF!</v>
      </c>
      <c r="D235" s="243" t="e">
        <f>#REF!</f>
        <v>#REF!</v>
      </c>
      <c r="E235" s="243" t="e">
        <f>#REF!</f>
        <v>#REF!</v>
      </c>
    </row>
    <row r="236" spans="1:6" outlineLevel="1" x14ac:dyDescent="0.25">
      <c r="A236" s="237" t="e">
        <f>#REF!</f>
        <v>#REF!</v>
      </c>
      <c r="B236" s="243" t="e">
        <f>#REF!</f>
        <v>#REF!</v>
      </c>
      <c r="C236" s="243" t="e">
        <f>#REF!</f>
        <v>#REF!</v>
      </c>
      <c r="D236" s="243" t="e">
        <f>#REF!</f>
        <v>#REF!</v>
      </c>
      <c r="E236" s="243" t="e">
        <f>#REF!</f>
        <v>#REF!</v>
      </c>
    </row>
    <row r="237" spans="1:6" outlineLevel="1" x14ac:dyDescent="0.25">
      <c r="A237" s="237" t="e">
        <f>#REF!</f>
        <v>#REF!</v>
      </c>
      <c r="B237" s="243" t="e">
        <f>#REF!</f>
        <v>#REF!</v>
      </c>
      <c r="C237" s="243" t="e">
        <f>#REF!</f>
        <v>#REF!</v>
      </c>
      <c r="D237" s="243" t="e">
        <f>#REF!</f>
        <v>#REF!</v>
      </c>
      <c r="E237" s="243" t="e">
        <f>#REF!</f>
        <v>#REF!</v>
      </c>
    </row>
    <row r="238" spans="1:6" outlineLevel="1" x14ac:dyDescent="0.25">
      <c r="A238" s="237" t="e">
        <f>#REF!</f>
        <v>#REF!</v>
      </c>
      <c r="B238" s="243" t="e">
        <f>#REF!</f>
        <v>#REF!</v>
      </c>
      <c r="C238" s="243" t="e">
        <f>#REF!</f>
        <v>#REF!</v>
      </c>
      <c r="D238" s="243" t="e">
        <f>#REF!</f>
        <v>#REF!</v>
      </c>
      <c r="E238" s="243" t="e">
        <f>#REF!</f>
        <v>#REF!</v>
      </c>
    </row>
    <row r="239" spans="1:6" outlineLevel="1" x14ac:dyDescent="0.25">
      <c r="A239" s="237" t="e">
        <f>#REF!</f>
        <v>#REF!</v>
      </c>
      <c r="B239" s="243" t="e">
        <f>#REF!</f>
        <v>#REF!</v>
      </c>
      <c r="C239" s="243" t="e">
        <f>#REF!</f>
        <v>#REF!</v>
      </c>
      <c r="D239" s="243" t="e">
        <f>#REF!</f>
        <v>#REF!</v>
      </c>
      <c r="E239" s="243" t="e">
        <f>#REF!</f>
        <v>#REF!</v>
      </c>
    </row>
    <row r="240" spans="1:6" outlineLevel="1" x14ac:dyDescent="0.25">
      <c r="A240" s="237" t="e">
        <f>#REF!</f>
        <v>#REF!</v>
      </c>
      <c r="B240" s="243" t="e">
        <f>#REF!</f>
        <v>#REF!</v>
      </c>
      <c r="C240" s="243" t="e">
        <f>#REF!</f>
        <v>#REF!</v>
      </c>
      <c r="D240" s="243" t="e">
        <f>#REF!</f>
        <v>#REF!</v>
      </c>
      <c r="E240" s="243" t="e">
        <f>#REF!</f>
        <v>#REF!</v>
      </c>
    </row>
    <row r="241" spans="1:6" outlineLevel="1" x14ac:dyDescent="0.25">
      <c r="A241" s="237" t="e">
        <f>#REF!</f>
        <v>#REF!</v>
      </c>
      <c r="B241" s="243" t="e">
        <f>#REF!</f>
        <v>#REF!</v>
      </c>
      <c r="C241" s="243" t="e">
        <f>#REF!</f>
        <v>#REF!</v>
      </c>
      <c r="D241" s="243" t="e">
        <f>#REF!</f>
        <v>#REF!</v>
      </c>
      <c r="E241" s="243" t="e">
        <f>#REF!</f>
        <v>#REF!</v>
      </c>
    </row>
    <row r="242" spans="1:6" outlineLevel="1" x14ac:dyDescent="0.25">
      <c r="A242" s="237" t="e">
        <f>#REF!</f>
        <v>#REF!</v>
      </c>
      <c r="B242" s="243" t="e">
        <f>#REF!</f>
        <v>#REF!</v>
      </c>
      <c r="C242" s="243" t="e">
        <f>#REF!</f>
        <v>#REF!</v>
      </c>
      <c r="D242" s="243" t="e">
        <f>#REF!</f>
        <v>#REF!</v>
      </c>
      <c r="E242" s="243" t="e">
        <f>#REF!</f>
        <v>#REF!</v>
      </c>
    </row>
    <row r="243" spans="1:6" outlineLevel="1" x14ac:dyDescent="0.25">
      <c r="A243" s="237" t="e">
        <f>#REF!</f>
        <v>#REF!</v>
      </c>
      <c r="B243" s="243" t="e">
        <f>#REF!</f>
        <v>#REF!</v>
      </c>
      <c r="C243" s="243" t="e">
        <f>#REF!</f>
        <v>#REF!</v>
      </c>
      <c r="D243" s="243" t="e">
        <f>#REF!</f>
        <v>#REF!</v>
      </c>
      <c r="E243" s="243" t="e">
        <f>#REF!</f>
        <v>#REF!</v>
      </c>
    </row>
    <row r="244" spans="1:6" outlineLevel="1" x14ac:dyDescent="0.25">
      <c r="A244" s="237" t="e">
        <f>#REF!</f>
        <v>#REF!</v>
      </c>
      <c r="B244" s="243" t="e">
        <f>#REF!</f>
        <v>#REF!</v>
      </c>
      <c r="C244" s="243" t="e">
        <f>#REF!</f>
        <v>#REF!</v>
      </c>
      <c r="D244" s="243" t="e">
        <f>#REF!</f>
        <v>#REF!</v>
      </c>
      <c r="E244" s="243" t="e">
        <f>#REF!</f>
        <v>#REF!</v>
      </c>
    </row>
    <row r="245" spans="1:6" outlineLevel="1" x14ac:dyDescent="0.25">
      <c r="A245" s="237" t="e">
        <f>#REF!</f>
        <v>#REF!</v>
      </c>
      <c r="B245" s="243" t="e">
        <f>#REF!</f>
        <v>#REF!</v>
      </c>
      <c r="C245" s="243" t="e">
        <f>#REF!</f>
        <v>#REF!</v>
      </c>
      <c r="D245" s="243" t="e">
        <f>#REF!</f>
        <v>#REF!</v>
      </c>
      <c r="E245" s="243" t="e">
        <f>#REF!</f>
        <v>#REF!</v>
      </c>
    </row>
    <row r="246" spans="1:6" outlineLevel="1" x14ac:dyDescent="0.25">
      <c r="A246" s="237" t="e">
        <f>#REF!</f>
        <v>#REF!</v>
      </c>
      <c r="B246" s="243" t="e">
        <f>#REF!</f>
        <v>#REF!</v>
      </c>
      <c r="C246" s="243" t="e">
        <f>#REF!</f>
        <v>#REF!</v>
      </c>
      <c r="D246" s="243" t="e">
        <f>#REF!</f>
        <v>#REF!</v>
      </c>
      <c r="E246" s="243" t="e">
        <f>#REF!</f>
        <v>#REF!</v>
      </c>
    </row>
    <row r="247" spans="1:6" outlineLevel="1" x14ac:dyDescent="0.25">
      <c r="A247" s="237" t="e">
        <f>#REF!</f>
        <v>#REF!</v>
      </c>
      <c r="B247" s="243" t="e">
        <f>#REF!</f>
        <v>#REF!</v>
      </c>
      <c r="C247" s="243" t="e">
        <f>#REF!</f>
        <v>#REF!</v>
      </c>
      <c r="D247" s="243" t="e">
        <f>#REF!</f>
        <v>#REF!</v>
      </c>
      <c r="E247" s="243" t="e">
        <f>#REF!</f>
        <v>#REF!</v>
      </c>
    </row>
    <row r="248" spans="1:6" outlineLevel="1" x14ac:dyDescent="0.25">
      <c r="A248" s="237" t="e">
        <f>#REF!</f>
        <v>#REF!</v>
      </c>
      <c r="B248" s="243" t="e">
        <f>#REF!</f>
        <v>#REF!</v>
      </c>
      <c r="C248" s="243" t="e">
        <f>#REF!</f>
        <v>#REF!</v>
      </c>
      <c r="D248" s="243" t="e">
        <f>#REF!</f>
        <v>#REF!</v>
      </c>
      <c r="E248" s="243" t="e">
        <f>#REF!</f>
        <v>#REF!</v>
      </c>
    </row>
    <row r="249" spans="1:6" outlineLevel="1" x14ac:dyDescent="0.25">
      <c r="A249" s="237" t="e">
        <f>#REF!</f>
        <v>#REF!</v>
      </c>
      <c r="B249" s="243" t="e">
        <f>#REF!</f>
        <v>#REF!</v>
      </c>
      <c r="C249" s="243" t="e">
        <f>#REF!</f>
        <v>#REF!</v>
      </c>
      <c r="D249" s="243" t="e">
        <f>#REF!</f>
        <v>#REF!</v>
      </c>
      <c r="E249" s="243" t="e">
        <f>#REF!</f>
        <v>#REF!</v>
      </c>
    </row>
    <row r="250" spans="1:6" outlineLevel="1" x14ac:dyDescent="0.25">
      <c r="A250" s="237" t="e">
        <f>#REF!</f>
        <v>#REF!</v>
      </c>
      <c r="B250" s="243" t="e">
        <f>#REF!</f>
        <v>#REF!</v>
      </c>
      <c r="C250" s="243" t="e">
        <f>#REF!</f>
        <v>#REF!</v>
      </c>
      <c r="D250" s="243" t="e">
        <f>#REF!</f>
        <v>#REF!</v>
      </c>
      <c r="E250" s="243" t="e">
        <f>#REF!</f>
        <v>#REF!</v>
      </c>
    </row>
    <row r="251" spans="1:6" outlineLevel="1" x14ac:dyDescent="0.25">
      <c r="A251" s="237" t="e">
        <f>#REF!</f>
        <v>#REF!</v>
      </c>
      <c r="B251" s="243" t="e">
        <f>#REF!</f>
        <v>#REF!</v>
      </c>
      <c r="C251" s="243" t="e">
        <f>#REF!</f>
        <v>#REF!</v>
      </c>
      <c r="D251" s="243" t="e">
        <f>#REF!</f>
        <v>#REF!</v>
      </c>
      <c r="E251" s="243" t="e">
        <f>#REF!</f>
        <v>#REF!</v>
      </c>
    </row>
    <row r="252" spans="1:6" outlineLevel="1" x14ac:dyDescent="0.25">
      <c r="A252" s="237" t="e">
        <f>#REF!</f>
        <v>#REF!</v>
      </c>
      <c r="B252" s="243" t="e">
        <f>#REF!</f>
        <v>#REF!</v>
      </c>
      <c r="C252" s="243" t="e">
        <f>#REF!</f>
        <v>#REF!</v>
      </c>
      <c r="D252" s="243" t="e">
        <f>#REF!</f>
        <v>#REF!</v>
      </c>
      <c r="E252" s="243" t="e">
        <f>#REF!</f>
        <v>#REF!</v>
      </c>
    </row>
    <row r="253" spans="1:6" ht="15.75" thickBot="1" x14ac:dyDescent="0.3">
      <c r="A253" s="238"/>
      <c r="B253" s="244"/>
      <c r="C253" s="244"/>
      <c r="D253" s="244"/>
      <c r="E253" s="244"/>
      <c r="F253" s="230"/>
    </row>
    <row r="254" spans="1:6" x14ac:dyDescent="0.25">
      <c r="A254" s="237" t="e">
        <f>'Z2'!#REF!</f>
        <v>#REF!</v>
      </c>
      <c r="B254" s="228" t="e">
        <f>'Z2'!#REF!</f>
        <v>#REF!</v>
      </c>
      <c r="C254" s="228" t="e">
        <f>'Z2'!#REF!</f>
        <v>#REF!</v>
      </c>
      <c r="D254" s="228" t="e">
        <f>'Z2'!#REF!</f>
        <v>#REF!</v>
      </c>
      <c r="E254" s="228" t="e">
        <f>'Z2'!#REF!</f>
        <v>#REF!</v>
      </c>
      <c r="F254" s="234"/>
    </row>
    <row r="255" spans="1:6" x14ac:dyDescent="0.25">
      <c r="A255" s="237" t="e">
        <f>#REF!</f>
        <v>#REF!</v>
      </c>
      <c r="B255" s="228" t="e">
        <f>#REF!</f>
        <v>#REF!</v>
      </c>
      <c r="C255" s="228" t="e">
        <f>#REF!</f>
        <v>#REF!</v>
      </c>
      <c r="D255" s="228" t="e">
        <f>#REF!</f>
        <v>#REF!</v>
      </c>
      <c r="E255" s="228" t="e">
        <f>#REF!</f>
        <v>#REF!</v>
      </c>
      <c r="F255" s="234"/>
    </row>
    <row r="256" spans="1:6" x14ac:dyDescent="0.25">
      <c r="A256" s="237" t="e">
        <f>#REF!</f>
        <v>#REF!</v>
      </c>
      <c r="B256" s="243" t="e">
        <f>#REF!</f>
        <v>#REF!</v>
      </c>
      <c r="C256" s="243" t="e">
        <f>#REF!</f>
        <v>#REF!</v>
      </c>
      <c r="D256" s="243" t="e">
        <f>#REF!</f>
        <v>#REF!</v>
      </c>
      <c r="E256" s="243" t="e">
        <f>#REF!</f>
        <v>#REF!</v>
      </c>
      <c r="F256" s="234"/>
    </row>
    <row r="257" spans="1:6" x14ac:dyDescent="0.25">
      <c r="A257" s="237" t="e">
        <f>#REF!</f>
        <v>#REF!</v>
      </c>
      <c r="B257" s="243" t="e">
        <f>#REF!</f>
        <v>#REF!</v>
      </c>
      <c r="C257" s="243" t="e">
        <f>#REF!</f>
        <v>#REF!</v>
      </c>
      <c r="D257" s="243" t="e">
        <f>#REF!</f>
        <v>#REF!</v>
      </c>
      <c r="E257" s="243" t="e">
        <f>#REF!</f>
        <v>#REF!</v>
      </c>
      <c r="F257" s="234"/>
    </row>
    <row r="258" spans="1:6" x14ac:dyDescent="0.25">
      <c r="A258" s="237" t="e">
        <f>#REF!</f>
        <v>#REF!</v>
      </c>
      <c r="B258" s="243" t="e">
        <f>#REF!</f>
        <v>#REF!</v>
      </c>
      <c r="C258" s="243" t="e">
        <f>#REF!</f>
        <v>#REF!</v>
      </c>
      <c r="D258" s="243" t="e">
        <f>#REF!</f>
        <v>#REF!</v>
      </c>
      <c r="E258" s="243" t="e">
        <f>#REF!</f>
        <v>#REF!</v>
      </c>
      <c r="F258" s="234"/>
    </row>
    <row r="259" spans="1:6" x14ac:dyDescent="0.25">
      <c r="A259" s="237" t="e">
        <f>#REF!</f>
        <v>#REF!</v>
      </c>
      <c r="B259" s="243" t="e">
        <f>#REF!</f>
        <v>#REF!</v>
      </c>
      <c r="C259" s="243" t="e">
        <f>#REF!</f>
        <v>#REF!</v>
      </c>
      <c r="D259" s="243" t="e">
        <f>#REF!</f>
        <v>#REF!</v>
      </c>
      <c r="E259" s="243" t="e">
        <f>#REF!</f>
        <v>#REF!</v>
      </c>
      <c r="F259" s="234"/>
    </row>
    <row r="260" spans="1:6" x14ac:dyDescent="0.25">
      <c r="A260" s="237" t="e">
        <f>#REF!</f>
        <v>#REF!</v>
      </c>
      <c r="B260" s="243" t="e">
        <f>#REF!</f>
        <v>#REF!</v>
      </c>
      <c r="C260" s="243" t="e">
        <f>#REF!</f>
        <v>#REF!</v>
      </c>
      <c r="D260" s="243" t="e">
        <f>#REF!</f>
        <v>#REF!</v>
      </c>
      <c r="E260" s="243" t="e">
        <f>#REF!</f>
        <v>#REF!</v>
      </c>
      <c r="F260" s="234"/>
    </row>
    <row r="261" spans="1:6" x14ac:dyDescent="0.25">
      <c r="A261" s="237" t="e">
        <f>#REF!</f>
        <v>#REF!</v>
      </c>
      <c r="B261" s="243" t="e">
        <f>#REF!</f>
        <v>#REF!</v>
      </c>
      <c r="C261" s="243" t="e">
        <f>#REF!</f>
        <v>#REF!</v>
      </c>
      <c r="D261" s="243" t="e">
        <f>#REF!</f>
        <v>#REF!</v>
      </c>
      <c r="E261" s="243" t="e">
        <f>#REF!</f>
        <v>#REF!</v>
      </c>
      <c r="F261" s="234"/>
    </row>
    <row r="262" spans="1:6" x14ac:dyDescent="0.25">
      <c r="A262" s="237" t="e">
        <f>#REF!</f>
        <v>#REF!</v>
      </c>
      <c r="B262" s="243" t="e">
        <f>#REF!</f>
        <v>#REF!</v>
      </c>
      <c r="C262" s="243" t="e">
        <f>#REF!</f>
        <v>#REF!</v>
      </c>
      <c r="D262" s="243" t="e">
        <f>#REF!</f>
        <v>#REF!</v>
      </c>
      <c r="E262" s="243" t="e">
        <f>#REF!</f>
        <v>#REF!</v>
      </c>
      <c r="F262" s="234"/>
    </row>
    <row r="263" spans="1:6" x14ac:dyDescent="0.25">
      <c r="A263" s="237" t="e">
        <f>#REF!</f>
        <v>#REF!</v>
      </c>
      <c r="B263" s="243" t="e">
        <f>#REF!</f>
        <v>#REF!</v>
      </c>
      <c r="C263" s="243" t="e">
        <f>#REF!</f>
        <v>#REF!</v>
      </c>
      <c r="D263" s="243" t="e">
        <f>#REF!</f>
        <v>#REF!</v>
      </c>
      <c r="E263" s="243" t="e">
        <f>#REF!</f>
        <v>#REF!</v>
      </c>
      <c r="F263" s="234"/>
    </row>
    <row r="264" spans="1:6" x14ac:dyDescent="0.25">
      <c r="A264" s="237" t="e">
        <f>#REF!</f>
        <v>#REF!</v>
      </c>
      <c r="B264" s="243" t="e">
        <f>#REF!</f>
        <v>#REF!</v>
      </c>
      <c r="C264" s="243" t="e">
        <f>#REF!</f>
        <v>#REF!</v>
      </c>
      <c r="D264" s="243" t="e">
        <f>#REF!</f>
        <v>#REF!</v>
      </c>
      <c r="E264" s="243" t="e">
        <f>#REF!</f>
        <v>#REF!</v>
      </c>
      <c r="F264" s="234"/>
    </row>
    <row r="265" spans="1:6" x14ac:dyDescent="0.25">
      <c r="A265" s="237" t="e">
        <f>#REF!</f>
        <v>#REF!</v>
      </c>
      <c r="B265" s="243" t="e">
        <f>#REF!</f>
        <v>#REF!</v>
      </c>
      <c r="C265" s="243" t="e">
        <f>#REF!</f>
        <v>#REF!</v>
      </c>
      <c r="D265" s="243" t="e">
        <f>#REF!</f>
        <v>#REF!</v>
      </c>
      <c r="E265" s="243" t="e">
        <f>#REF!</f>
        <v>#REF!</v>
      </c>
      <c r="F265" s="234"/>
    </row>
    <row r="266" spans="1:6" x14ac:dyDescent="0.25">
      <c r="A266" s="237" t="e">
        <f>#REF!</f>
        <v>#REF!</v>
      </c>
      <c r="B266" s="243" t="e">
        <f>#REF!</f>
        <v>#REF!</v>
      </c>
      <c r="C266" s="243" t="e">
        <f>#REF!</f>
        <v>#REF!</v>
      </c>
      <c r="D266" s="243" t="e">
        <f>#REF!</f>
        <v>#REF!</v>
      </c>
      <c r="E266" s="243" t="e">
        <f>#REF!</f>
        <v>#REF!</v>
      </c>
      <c r="F266" s="234"/>
    </row>
    <row r="267" spans="1:6" x14ac:dyDescent="0.25">
      <c r="A267" s="237" t="e">
        <f>#REF!</f>
        <v>#REF!</v>
      </c>
      <c r="B267" s="243" t="e">
        <f>#REF!</f>
        <v>#REF!</v>
      </c>
      <c r="C267" s="243" t="e">
        <f>#REF!</f>
        <v>#REF!</v>
      </c>
      <c r="D267" s="243" t="e">
        <f>#REF!</f>
        <v>#REF!</v>
      </c>
      <c r="E267" s="243" t="e">
        <f>#REF!</f>
        <v>#REF!</v>
      </c>
      <c r="F267" s="234"/>
    </row>
    <row r="268" spans="1:6" x14ac:dyDescent="0.25">
      <c r="A268" s="237" t="e">
        <f>#REF!</f>
        <v>#REF!</v>
      </c>
      <c r="B268" s="243" t="e">
        <f>#REF!</f>
        <v>#REF!</v>
      </c>
      <c r="C268" s="243" t="e">
        <f>#REF!</f>
        <v>#REF!</v>
      </c>
      <c r="D268" s="243" t="e">
        <f>#REF!</f>
        <v>#REF!</v>
      </c>
      <c r="E268" s="243" t="e">
        <f>#REF!</f>
        <v>#REF!</v>
      </c>
      <c r="F268" s="234"/>
    </row>
    <row r="269" spans="1:6" x14ac:dyDescent="0.25">
      <c r="A269" s="237" t="e">
        <f>#REF!</f>
        <v>#REF!</v>
      </c>
      <c r="B269" s="243" t="e">
        <f>#REF!</f>
        <v>#REF!</v>
      </c>
      <c r="C269" s="243" t="e">
        <f>#REF!</f>
        <v>#REF!</v>
      </c>
      <c r="D269" s="243" t="e">
        <f>#REF!</f>
        <v>#REF!</v>
      </c>
      <c r="E269" s="243" t="e">
        <f>#REF!</f>
        <v>#REF!</v>
      </c>
      <c r="F269" s="234"/>
    </row>
    <row r="270" spans="1:6" x14ac:dyDescent="0.25">
      <c r="A270" s="237" t="e">
        <f>#REF!</f>
        <v>#REF!</v>
      </c>
      <c r="B270" s="243" t="e">
        <f>#REF!</f>
        <v>#REF!</v>
      </c>
      <c r="C270" s="243" t="e">
        <f>#REF!</f>
        <v>#REF!</v>
      </c>
      <c r="D270" s="243" t="e">
        <f>#REF!</f>
        <v>#REF!</v>
      </c>
      <c r="E270" s="243" t="e">
        <f>#REF!</f>
        <v>#REF!</v>
      </c>
      <c r="F270" s="234"/>
    </row>
    <row r="271" spans="1:6" x14ac:dyDescent="0.25">
      <c r="A271" s="237" t="e">
        <f>#REF!</f>
        <v>#REF!</v>
      </c>
      <c r="B271" s="243" t="e">
        <f>#REF!</f>
        <v>#REF!</v>
      </c>
      <c r="C271" s="243" t="e">
        <f>#REF!</f>
        <v>#REF!</v>
      </c>
      <c r="D271" s="243" t="e">
        <f>#REF!</f>
        <v>#REF!</v>
      </c>
      <c r="E271" s="243" t="e">
        <f>#REF!</f>
        <v>#REF!</v>
      </c>
      <c r="F271" s="234"/>
    </row>
    <row r="272" spans="1:6" x14ac:dyDescent="0.25">
      <c r="A272" s="237" t="e">
        <f>#REF!</f>
        <v>#REF!</v>
      </c>
      <c r="B272" s="243" t="e">
        <f>#REF!</f>
        <v>#REF!</v>
      </c>
      <c r="C272" s="243" t="e">
        <f>#REF!</f>
        <v>#REF!</v>
      </c>
      <c r="D272" s="243" t="e">
        <f>#REF!</f>
        <v>#REF!</v>
      </c>
      <c r="E272" s="243" t="e">
        <f>#REF!</f>
        <v>#REF!</v>
      </c>
      <c r="F272" s="234"/>
    </row>
    <row r="273" spans="1:6" x14ac:dyDescent="0.25">
      <c r="A273" s="237" t="e">
        <f>#REF!</f>
        <v>#REF!</v>
      </c>
      <c r="B273" s="243" t="e">
        <f>#REF!</f>
        <v>#REF!</v>
      </c>
      <c r="C273" s="243" t="e">
        <f>#REF!</f>
        <v>#REF!</v>
      </c>
      <c r="D273" s="243" t="e">
        <f>#REF!</f>
        <v>#REF!</v>
      </c>
      <c r="E273" s="243" t="e">
        <f>#REF!</f>
        <v>#REF!</v>
      </c>
      <c r="F273" s="234"/>
    </row>
    <row r="274" spans="1:6" outlineLevel="1" x14ac:dyDescent="0.25">
      <c r="A274" s="237" t="e">
        <f>#REF!</f>
        <v>#REF!</v>
      </c>
      <c r="B274" s="243" t="e">
        <f>#REF!</f>
        <v>#REF!</v>
      </c>
      <c r="C274" s="243" t="e">
        <f>#REF!</f>
        <v>#REF!</v>
      </c>
      <c r="D274" s="243" t="e">
        <f>#REF!</f>
        <v>#REF!</v>
      </c>
      <c r="E274" s="243" t="e">
        <f>#REF!</f>
        <v>#REF!</v>
      </c>
    </row>
    <row r="275" spans="1:6" x14ac:dyDescent="0.25">
      <c r="A275" s="237" t="e">
        <f>#REF!</f>
        <v>#REF!</v>
      </c>
      <c r="B275" s="243" t="e">
        <f>#REF!</f>
        <v>#REF!</v>
      </c>
      <c r="C275" s="243" t="e">
        <f>#REF!</f>
        <v>#REF!</v>
      </c>
      <c r="D275" s="243" t="e">
        <f>#REF!</f>
        <v>#REF!</v>
      </c>
      <c r="E275" s="243" t="e">
        <f>#REF!</f>
        <v>#REF!</v>
      </c>
      <c r="F275" s="230" t="e">
        <f>#REF!</f>
        <v>#REF!</v>
      </c>
    </row>
    <row r="276" spans="1:6" ht="15.75" thickBot="1" x14ac:dyDescent="0.3">
      <c r="A276" s="238"/>
      <c r="B276" s="244"/>
      <c r="C276" s="244"/>
      <c r="D276" s="244"/>
      <c r="E276" s="244"/>
      <c r="F276" s="226" t="s">
        <v>97</v>
      </c>
    </row>
    <row r="277" spans="1:6" ht="15.75" thickBot="1" x14ac:dyDescent="0.3"/>
    <row r="278" spans="1:6" ht="18.75" x14ac:dyDescent="0.3">
      <c r="A278" s="236" t="s">
        <v>5</v>
      </c>
      <c r="B278" s="241" t="s">
        <v>78</v>
      </c>
      <c r="C278" s="241" t="s">
        <v>43</v>
      </c>
      <c r="D278" s="241" t="s">
        <v>34</v>
      </c>
      <c r="E278" s="242" t="s">
        <v>77</v>
      </c>
      <c r="F278" s="226" t="e">
        <f>#REF!</f>
        <v>#REF!</v>
      </c>
    </row>
    <row r="279" spans="1:6" x14ac:dyDescent="0.25">
      <c r="A279" s="237" t="e">
        <f>'Z2'!#REF!</f>
        <v>#REF!</v>
      </c>
      <c r="B279" s="228" t="e">
        <f>'Z2'!#REF!</f>
        <v>#REF!</v>
      </c>
      <c r="C279" s="228" t="e">
        <f>'Z2'!#REF!</f>
        <v>#REF!</v>
      </c>
      <c r="D279" s="228" t="e">
        <f>'Z2'!#REF!</f>
        <v>#REF!</v>
      </c>
      <c r="E279" s="228" t="e">
        <f>'Z2'!#REF!</f>
        <v>#REF!</v>
      </c>
    </row>
    <row r="280" spans="1:6" x14ac:dyDescent="0.25">
      <c r="A280" s="237" t="e">
        <f>#REF!</f>
        <v>#REF!</v>
      </c>
      <c r="B280" s="228" t="e">
        <f>#REF!</f>
        <v>#REF!</v>
      </c>
      <c r="C280" s="228" t="e">
        <f>#REF!</f>
        <v>#REF!</v>
      </c>
      <c r="D280" s="228" t="e">
        <f>#REF!</f>
        <v>#REF!</v>
      </c>
      <c r="E280" s="228" t="e">
        <f>#REF!</f>
        <v>#REF!</v>
      </c>
    </row>
    <row r="281" spans="1:6" outlineLevel="1" x14ac:dyDescent="0.25">
      <c r="A281" s="237" t="e">
        <f>#REF!</f>
        <v>#REF!</v>
      </c>
      <c r="B281" s="243" t="e">
        <f>#REF!</f>
        <v>#REF!</v>
      </c>
      <c r="C281" s="243" t="e">
        <f>#REF!</f>
        <v>#REF!</v>
      </c>
      <c r="D281" s="243" t="e">
        <f>#REF!</f>
        <v>#REF!</v>
      </c>
      <c r="E281" s="243" t="e">
        <f>#REF!</f>
        <v>#REF!</v>
      </c>
    </row>
    <row r="282" spans="1:6" outlineLevel="1" x14ac:dyDescent="0.25">
      <c r="A282" s="237" t="e">
        <f>#REF!</f>
        <v>#REF!</v>
      </c>
      <c r="B282" s="243" t="e">
        <f>#REF!</f>
        <v>#REF!</v>
      </c>
      <c r="C282" s="243" t="e">
        <f>#REF!</f>
        <v>#REF!</v>
      </c>
      <c r="D282" s="243" t="e">
        <f>#REF!</f>
        <v>#REF!</v>
      </c>
      <c r="E282" s="243" t="e">
        <f>#REF!</f>
        <v>#REF!</v>
      </c>
    </row>
    <row r="283" spans="1:6" outlineLevel="1" x14ac:dyDescent="0.25">
      <c r="A283" s="237" t="e">
        <f>#REF!</f>
        <v>#REF!</v>
      </c>
      <c r="B283" s="243" t="e">
        <f>#REF!</f>
        <v>#REF!</v>
      </c>
      <c r="C283" s="243" t="e">
        <f>#REF!</f>
        <v>#REF!</v>
      </c>
      <c r="D283" s="243" t="e">
        <f>#REF!</f>
        <v>#REF!</v>
      </c>
      <c r="E283" s="243" t="e">
        <f>#REF!</f>
        <v>#REF!</v>
      </c>
    </row>
    <row r="284" spans="1:6" outlineLevel="1" x14ac:dyDescent="0.25">
      <c r="A284" s="237" t="e">
        <f>#REF!</f>
        <v>#REF!</v>
      </c>
      <c r="B284" s="243" t="e">
        <f>#REF!</f>
        <v>#REF!</v>
      </c>
      <c r="C284" s="243" t="e">
        <f>#REF!</f>
        <v>#REF!</v>
      </c>
      <c r="D284" s="243" t="e">
        <f>#REF!</f>
        <v>#REF!</v>
      </c>
      <c r="E284" s="243" t="e">
        <f>#REF!</f>
        <v>#REF!</v>
      </c>
    </row>
    <row r="285" spans="1:6" outlineLevel="1" x14ac:dyDescent="0.25">
      <c r="A285" s="237" t="e">
        <f>#REF!</f>
        <v>#REF!</v>
      </c>
      <c r="B285" s="243" t="e">
        <f>#REF!</f>
        <v>#REF!</v>
      </c>
      <c r="C285" s="243" t="e">
        <f>#REF!</f>
        <v>#REF!</v>
      </c>
      <c r="D285" s="243" t="e">
        <f>#REF!</f>
        <v>#REF!</v>
      </c>
      <c r="E285" s="243" t="e">
        <f>#REF!</f>
        <v>#REF!</v>
      </c>
    </row>
    <row r="286" spans="1:6" outlineLevel="1" x14ac:dyDescent="0.25">
      <c r="A286" s="237" t="e">
        <f>#REF!</f>
        <v>#REF!</v>
      </c>
      <c r="B286" s="243" t="e">
        <f>#REF!</f>
        <v>#REF!</v>
      </c>
      <c r="C286" s="243" t="e">
        <f>#REF!</f>
        <v>#REF!</v>
      </c>
      <c r="D286" s="243" t="e">
        <f>#REF!</f>
        <v>#REF!</v>
      </c>
      <c r="E286" s="243" t="e">
        <f>#REF!</f>
        <v>#REF!</v>
      </c>
    </row>
    <row r="287" spans="1:6" outlineLevel="1" x14ac:dyDescent="0.25">
      <c r="A287" s="237" t="e">
        <f>#REF!</f>
        <v>#REF!</v>
      </c>
      <c r="B287" s="243" t="e">
        <f>#REF!</f>
        <v>#REF!</v>
      </c>
      <c r="C287" s="243" t="e">
        <f>#REF!</f>
        <v>#REF!</v>
      </c>
      <c r="D287" s="243" t="e">
        <f>#REF!</f>
        <v>#REF!</v>
      </c>
      <c r="E287" s="243" t="e">
        <f>#REF!</f>
        <v>#REF!</v>
      </c>
    </row>
    <row r="288" spans="1:6" outlineLevel="1" x14ac:dyDescent="0.25">
      <c r="A288" s="237" t="e">
        <f>#REF!</f>
        <v>#REF!</v>
      </c>
      <c r="B288" s="243" t="e">
        <f>#REF!</f>
        <v>#REF!</v>
      </c>
      <c r="C288" s="243" t="e">
        <f>#REF!</f>
        <v>#REF!</v>
      </c>
      <c r="D288" s="243" t="e">
        <f>#REF!</f>
        <v>#REF!</v>
      </c>
      <c r="E288" s="243" t="e">
        <f>#REF!</f>
        <v>#REF!</v>
      </c>
    </row>
    <row r="289" spans="1:5" outlineLevel="1" x14ac:dyDescent="0.25">
      <c r="A289" s="237" t="e">
        <f>#REF!</f>
        <v>#REF!</v>
      </c>
      <c r="B289" s="243" t="e">
        <f>#REF!</f>
        <v>#REF!</v>
      </c>
      <c r="C289" s="243" t="e">
        <f>#REF!</f>
        <v>#REF!</v>
      </c>
      <c r="D289" s="243" t="e">
        <f>#REF!</f>
        <v>#REF!</v>
      </c>
      <c r="E289" s="243" t="e">
        <f>#REF!</f>
        <v>#REF!</v>
      </c>
    </row>
    <row r="290" spans="1:5" outlineLevel="1" x14ac:dyDescent="0.25">
      <c r="A290" s="237" t="e">
        <f>#REF!</f>
        <v>#REF!</v>
      </c>
      <c r="B290" s="243" t="e">
        <f>#REF!</f>
        <v>#REF!</v>
      </c>
      <c r="C290" s="243" t="e">
        <f>#REF!</f>
        <v>#REF!</v>
      </c>
      <c r="D290" s="243" t="e">
        <f>#REF!</f>
        <v>#REF!</v>
      </c>
      <c r="E290" s="243" t="e">
        <f>#REF!</f>
        <v>#REF!</v>
      </c>
    </row>
    <row r="291" spans="1:5" outlineLevel="1" x14ac:dyDescent="0.25">
      <c r="A291" s="237" t="e">
        <f>#REF!</f>
        <v>#REF!</v>
      </c>
      <c r="B291" s="243" t="e">
        <f>#REF!</f>
        <v>#REF!</v>
      </c>
      <c r="C291" s="243" t="e">
        <f>#REF!</f>
        <v>#REF!</v>
      </c>
      <c r="D291" s="243" t="e">
        <f>#REF!</f>
        <v>#REF!</v>
      </c>
      <c r="E291" s="243" t="e">
        <f>#REF!</f>
        <v>#REF!</v>
      </c>
    </row>
    <row r="292" spans="1:5" outlineLevel="1" x14ac:dyDescent="0.25">
      <c r="A292" s="237" t="e">
        <f>#REF!</f>
        <v>#REF!</v>
      </c>
      <c r="B292" s="243" t="e">
        <f>#REF!</f>
        <v>#REF!</v>
      </c>
      <c r="C292" s="243" t="e">
        <f>#REF!</f>
        <v>#REF!</v>
      </c>
      <c r="D292" s="243" t="e">
        <f>#REF!</f>
        <v>#REF!</v>
      </c>
      <c r="E292" s="243" t="e">
        <f>#REF!</f>
        <v>#REF!</v>
      </c>
    </row>
    <row r="293" spans="1:5" outlineLevel="1" x14ac:dyDescent="0.25">
      <c r="A293" s="237" t="e">
        <f>#REF!</f>
        <v>#REF!</v>
      </c>
      <c r="B293" s="243" t="e">
        <f>#REF!</f>
        <v>#REF!</v>
      </c>
      <c r="C293" s="243" t="e">
        <f>#REF!</f>
        <v>#REF!</v>
      </c>
      <c r="D293" s="243" t="e">
        <f>#REF!</f>
        <v>#REF!</v>
      </c>
      <c r="E293" s="243" t="e">
        <f>#REF!</f>
        <v>#REF!</v>
      </c>
    </row>
    <row r="294" spans="1:5" outlineLevel="1" x14ac:dyDescent="0.25">
      <c r="A294" s="237" t="e">
        <f>#REF!</f>
        <v>#REF!</v>
      </c>
      <c r="B294" s="243" t="e">
        <f>#REF!</f>
        <v>#REF!</v>
      </c>
      <c r="C294" s="243" t="e">
        <f>#REF!</f>
        <v>#REF!</v>
      </c>
      <c r="D294" s="243" t="e">
        <f>#REF!</f>
        <v>#REF!</v>
      </c>
      <c r="E294" s="243" t="e">
        <f>#REF!</f>
        <v>#REF!</v>
      </c>
    </row>
    <row r="295" spans="1:5" outlineLevel="1" x14ac:dyDescent="0.25">
      <c r="A295" s="237" t="e">
        <f>#REF!</f>
        <v>#REF!</v>
      </c>
      <c r="B295" s="243" t="e">
        <f>#REF!</f>
        <v>#REF!</v>
      </c>
      <c r="C295" s="243" t="e">
        <f>#REF!</f>
        <v>#REF!</v>
      </c>
      <c r="D295" s="243" t="e">
        <f>#REF!</f>
        <v>#REF!</v>
      </c>
      <c r="E295" s="243" t="e">
        <f>#REF!</f>
        <v>#REF!</v>
      </c>
    </row>
    <row r="296" spans="1:5" outlineLevel="1" x14ac:dyDescent="0.25">
      <c r="A296" s="237" t="e">
        <f>#REF!</f>
        <v>#REF!</v>
      </c>
      <c r="B296" s="243" t="e">
        <f>#REF!</f>
        <v>#REF!</v>
      </c>
      <c r="C296" s="243" t="e">
        <f>#REF!</f>
        <v>#REF!</v>
      </c>
      <c r="D296" s="243" t="e">
        <f>#REF!</f>
        <v>#REF!</v>
      </c>
      <c r="E296" s="243" t="e">
        <f>#REF!</f>
        <v>#REF!</v>
      </c>
    </row>
    <row r="297" spans="1:5" outlineLevel="1" x14ac:dyDescent="0.25">
      <c r="A297" s="237" t="e">
        <f>#REF!</f>
        <v>#REF!</v>
      </c>
      <c r="B297" s="243" t="e">
        <f>#REF!</f>
        <v>#REF!</v>
      </c>
      <c r="C297" s="243" t="e">
        <f>#REF!</f>
        <v>#REF!</v>
      </c>
      <c r="D297" s="243" t="e">
        <f>#REF!</f>
        <v>#REF!</v>
      </c>
      <c r="E297" s="243" t="e">
        <f>#REF!</f>
        <v>#REF!</v>
      </c>
    </row>
    <row r="298" spans="1:5" outlineLevel="1" x14ac:dyDescent="0.25">
      <c r="A298" s="237" t="e">
        <f>#REF!</f>
        <v>#REF!</v>
      </c>
      <c r="B298" s="243" t="e">
        <f>#REF!</f>
        <v>#REF!</v>
      </c>
      <c r="C298" s="243" t="e">
        <f>#REF!</f>
        <v>#REF!</v>
      </c>
      <c r="D298" s="243" t="e">
        <f>#REF!</f>
        <v>#REF!</v>
      </c>
      <c r="E298" s="243" t="e">
        <f>#REF!</f>
        <v>#REF!</v>
      </c>
    </row>
    <row r="299" spans="1:5" outlineLevel="1" x14ac:dyDescent="0.25">
      <c r="A299" s="237" t="e">
        <f>#REF!</f>
        <v>#REF!</v>
      </c>
      <c r="B299" s="243" t="e">
        <f>#REF!</f>
        <v>#REF!</v>
      </c>
      <c r="C299" s="243" t="e">
        <f>#REF!</f>
        <v>#REF!</v>
      </c>
      <c r="D299" s="243" t="e">
        <f>#REF!</f>
        <v>#REF!</v>
      </c>
      <c r="E299" s="243" t="e">
        <f>#REF!</f>
        <v>#REF!</v>
      </c>
    </row>
    <row r="300" spans="1:5" outlineLevel="1" x14ac:dyDescent="0.25">
      <c r="A300" s="237" t="e">
        <f>#REF!</f>
        <v>#REF!</v>
      </c>
      <c r="B300" s="243" t="e">
        <f>#REF!</f>
        <v>#REF!</v>
      </c>
      <c r="C300" s="243" t="e">
        <f>#REF!</f>
        <v>#REF!</v>
      </c>
      <c r="D300" s="243" t="e">
        <f>#REF!</f>
        <v>#REF!</v>
      </c>
      <c r="E300" s="243" t="e">
        <f>#REF!</f>
        <v>#REF!</v>
      </c>
    </row>
    <row r="301" spans="1:5" ht="15.75" thickBot="1" x14ac:dyDescent="0.3">
      <c r="A301" s="238"/>
      <c r="B301" s="244"/>
      <c r="C301" s="244"/>
      <c r="D301" s="244"/>
      <c r="E301" s="244"/>
    </row>
    <row r="302" spans="1:5" x14ac:dyDescent="0.25">
      <c r="A302" s="237" t="e">
        <f>'Z2'!#REF!</f>
        <v>#REF!</v>
      </c>
      <c r="B302" s="228" t="e">
        <f>'Z2'!#REF!</f>
        <v>#REF!</v>
      </c>
      <c r="C302" s="228" t="e">
        <f>'Z2'!#REF!</f>
        <v>#REF!</v>
      </c>
      <c r="D302" s="228" t="e">
        <f>'Z2'!#REF!</f>
        <v>#REF!</v>
      </c>
      <c r="E302" s="228" t="e">
        <f>'Z2'!#REF!</f>
        <v>#REF!</v>
      </c>
    </row>
    <row r="303" spans="1:5" x14ac:dyDescent="0.25">
      <c r="A303" s="237" t="e">
        <f>#REF!</f>
        <v>#REF!</v>
      </c>
      <c r="B303" s="228" t="e">
        <f>#REF!</f>
        <v>#REF!</v>
      </c>
      <c r="C303" s="228" t="e">
        <f>#REF!</f>
        <v>#REF!</v>
      </c>
      <c r="D303" s="228" t="e">
        <f>#REF!</f>
        <v>#REF!</v>
      </c>
      <c r="E303" s="228" t="e">
        <f>#REF!</f>
        <v>#REF!</v>
      </c>
    </row>
    <row r="304" spans="1:5" x14ac:dyDescent="0.25">
      <c r="A304" s="237" t="e">
        <f>#REF!</f>
        <v>#REF!</v>
      </c>
      <c r="B304" s="243" t="e">
        <f>#REF!</f>
        <v>#REF!</v>
      </c>
      <c r="C304" s="243" t="e">
        <f>#REF!</f>
        <v>#REF!</v>
      </c>
      <c r="D304" s="243" t="e">
        <f>#REF!</f>
        <v>#REF!</v>
      </c>
      <c r="E304" s="243" t="e">
        <f>#REF!</f>
        <v>#REF!</v>
      </c>
    </row>
    <row r="305" spans="1:5" x14ac:dyDescent="0.25">
      <c r="A305" s="237" t="e">
        <f>#REF!</f>
        <v>#REF!</v>
      </c>
      <c r="B305" s="243" t="e">
        <f>#REF!</f>
        <v>#REF!</v>
      </c>
      <c r="C305" s="243" t="e">
        <f>#REF!</f>
        <v>#REF!</v>
      </c>
      <c r="D305" s="243" t="e">
        <f>#REF!</f>
        <v>#REF!</v>
      </c>
      <c r="E305" s="243" t="e">
        <f>#REF!</f>
        <v>#REF!</v>
      </c>
    </row>
    <row r="306" spans="1:5" x14ac:dyDescent="0.25">
      <c r="A306" s="237" t="e">
        <f>#REF!</f>
        <v>#REF!</v>
      </c>
      <c r="B306" s="243" t="e">
        <f>#REF!</f>
        <v>#REF!</v>
      </c>
      <c r="C306" s="243" t="e">
        <f>#REF!</f>
        <v>#REF!</v>
      </c>
      <c r="D306" s="243" t="e">
        <f>#REF!</f>
        <v>#REF!</v>
      </c>
      <c r="E306" s="243" t="e">
        <f>#REF!</f>
        <v>#REF!</v>
      </c>
    </row>
    <row r="307" spans="1:5" x14ac:dyDescent="0.25">
      <c r="A307" s="237" t="e">
        <f>#REF!</f>
        <v>#REF!</v>
      </c>
      <c r="B307" s="243" t="e">
        <f>#REF!</f>
        <v>#REF!</v>
      </c>
      <c r="C307" s="243" t="e">
        <f>#REF!</f>
        <v>#REF!</v>
      </c>
      <c r="D307" s="243" t="e">
        <f>#REF!</f>
        <v>#REF!</v>
      </c>
      <c r="E307" s="243" t="e">
        <f>#REF!</f>
        <v>#REF!</v>
      </c>
    </row>
    <row r="308" spans="1:5" x14ac:dyDescent="0.25">
      <c r="A308" s="237" t="e">
        <f>#REF!</f>
        <v>#REF!</v>
      </c>
      <c r="B308" s="243" t="e">
        <f>#REF!</f>
        <v>#REF!</v>
      </c>
      <c r="C308" s="243" t="e">
        <f>#REF!</f>
        <v>#REF!</v>
      </c>
      <c r="D308" s="243" t="e">
        <f>#REF!</f>
        <v>#REF!</v>
      </c>
      <c r="E308" s="243" t="e">
        <f>#REF!</f>
        <v>#REF!</v>
      </c>
    </row>
    <row r="309" spans="1:5" x14ac:dyDescent="0.25">
      <c r="A309" s="237" t="e">
        <f>#REF!</f>
        <v>#REF!</v>
      </c>
      <c r="B309" s="243" t="e">
        <f>#REF!</f>
        <v>#REF!</v>
      </c>
      <c r="C309" s="243" t="e">
        <f>#REF!</f>
        <v>#REF!</v>
      </c>
      <c r="D309" s="243" t="e">
        <f>#REF!</f>
        <v>#REF!</v>
      </c>
      <c r="E309" s="243" t="e">
        <f>#REF!</f>
        <v>#REF!</v>
      </c>
    </row>
    <row r="310" spans="1:5" x14ac:dyDescent="0.25">
      <c r="A310" s="237" t="e">
        <f>#REF!</f>
        <v>#REF!</v>
      </c>
      <c r="B310" s="243" t="e">
        <f>#REF!</f>
        <v>#REF!</v>
      </c>
      <c r="C310" s="243" t="e">
        <f>#REF!</f>
        <v>#REF!</v>
      </c>
      <c r="D310" s="243" t="e">
        <f>#REF!</f>
        <v>#REF!</v>
      </c>
      <c r="E310" s="243" t="e">
        <f>#REF!</f>
        <v>#REF!</v>
      </c>
    </row>
    <row r="311" spans="1:5" x14ac:dyDescent="0.25">
      <c r="A311" s="237" t="e">
        <f>#REF!</f>
        <v>#REF!</v>
      </c>
      <c r="B311" s="243" t="e">
        <f>#REF!</f>
        <v>#REF!</v>
      </c>
      <c r="C311" s="243" t="e">
        <f>#REF!</f>
        <v>#REF!</v>
      </c>
      <c r="D311" s="243" t="e">
        <f>#REF!</f>
        <v>#REF!</v>
      </c>
      <c r="E311" s="243" t="e">
        <f>#REF!</f>
        <v>#REF!</v>
      </c>
    </row>
    <row r="312" spans="1:5" x14ac:dyDescent="0.25">
      <c r="A312" s="237" t="e">
        <f>#REF!</f>
        <v>#REF!</v>
      </c>
      <c r="B312" s="243" t="e">
        <f>#REF!</f>
        <v>#REF!</v>
      </c>
      <c r="C312" s="243" t="e">
        <f>#REF!</f>
        <v>#REF!</v>
      </c>
      <c r="D312" s="243" t="e">
        <f>#REF!</f>
        <v>#REF!</v>
      </c>
      <c r="E312" s="243" t="e">
        <f>#REF!</f>
        <v>#REF!</v>
      </c>
    </row>
    <row r="313" spans="1:5" x14ac:dyDescent="0.25">
      <c r="A313" s="237" t="e">
        <f>#REF!</f>
        <v>#REF!</v>
      </c>
      <c r="B313" s="243" t="e">
        <f>#REF!</f>
        <v>#REF!</v>
      </c>
      <c r="C313" s="243" t="e">
        <f>#REF!</f>
        <v>#REF!</v>
      </c>
      <c r="D313" s="243" t="e">
        <f>#REF!</f>
        <v>#REF!</v>
      </c>
      <c r="E313" s="243" t="e">
        <f>#REF!</f>
        <v>#REF!</v>
      </c>
    </row>
    <row r="314" spans="1:5" x14ac:dyDescent="0.25">
      <c r="A314" s="237" t="e">
        <f>#REF!</f>
        <v>#REF!</v>
      </c>
      <c r="B314" s="243" t="e">
        <f>#REF!</f>
        <v>#REF!</v>
      </c>
      <c r="C314" s="243" t="e">
        <f>#REF!</f>
        <v>#REF!</v>
      </c>
      <c r="D314" s="243" t="e">
        <f>#REF!</f>
        <v>#REF!</v>
      </c>
      <c r="E314" s="243" t="e">
        <f>#REF!</f>
        <v>#REF!</v>
      </c>
    </row>
    <row r="315" spans="1:5" x14ac:dyDescent="0.25">
      <c r="A315" s="237" t="e">
        <f>#REF!</f>
        <v>#REF!</v>
      </c>
      <c r="B315" s="243" t="e">
        <f>#REF!</f>
        <v>#REF!</v>
      </c>
      <c r="C315" s="243" t="e">
        <f>#REF!</f>
        <v>#REF!</v>
      </c>
      <c r="D315" s="243" t="e">
        <f>#REF!</f>
        <v>#REF!</v>
      </c>
      <c r="E315" s="243" t="e">
        <f>#REF!</f>
        <v>#REF!</v>
      </c>
    </row>
    <row r="316" spans="1:5" x14ac:dyDescent="0.25">
      <c r="A316" s="237" t="e">
        <f>#REF!</f>
        <v>#REF!</v>
      </c>
      <c r="B316" s="243" t="e">
        <f>#REF!</f>
        <v>#REF!</v>
      </c>
      <c r="C316" s="243" t="e">
        <f>#REF!</f>
        <v>#REF!</v>
      </c>
      <c r="D316" s="243" t="e">
        <f>#REF!</f>
        <v>#REF!</v>
      </c>
      <c r="E316" s="243" t="e">
        <f>#REF!</f>
        <v>#REF!</v>
      </c>
    </row>
    <row r="317" spans="1:5" x14ac:dyDescent="0.25">
      <c r="A317" s="237" t="e">
        <f>#REF!</f>
        <v>#REF!</v>
      </c>
      <c r="B317" s="243" t="e">
        <f>#REF!</f>
        <v>#REF!</v>
      </c>
      <c r="C317" s="243" t="e">
        <f>#REF!</f>
        <v>#REF!</v>
      </c>
      <c r="D317" s="243" t="e">
        <f>#REF!</f>
        <v>#REF!</v>
      </c>
      <c r="E317" s="243" t="e">
        <f>#REF!</f>
        <v>#REF!</v>
      </c>
    </row>
    <row r="318" spans="1:5" x14ac:dyDescent="0.25">
      <c r="A318" s="237" t="e">
        <f>#REF!</f>
        <v>#REF!</v>
      </c>
      <c r="B318" s="243" t="e">
        <f>#REF!</f>
        <v>#REF!</v>
      </c>
      <c r="C318" s="243" t="e">
        <f>#REF!</f>
        <v>#REF!</v>
      </c>
      <c r="D318" s="243" t="e">
        <f>#REF!</f>
        <v>#REF!</v>
      </c>
      <c r="E318" s="243" t="e">
        <f>#REF!</f>
        <v>#REF!</v>
      </c>
    </row>
    <row r="319" spans="1:5" x14ac:dyDescent="0.25">
      <c r="A319" s="237" t="e">
        <f>#REF!</f>
        <v>#REF!</v>
      </c>
      <c r="B319" s="243" t="e">
        <f>#REF!</f>
        <v>#REF!</v>
      </c>
      <c r="C319" s="243" t="e">
        <f>#REF!</f>
        <v>#REF!</v>
      </c>
      <c r="D319" s="243" t="e">
        <f>#REF!</f>
        <v>#REF!</v>
      </c>
      <c r="E319" s="243" t="e">
        <f>#REF!</f>
        <v>#REF!</v>
      </c>
    </row>
    <row r="320" spans="1:5" x14ac:dyDescent="0.25">
      <c r="A320" s="237" t="e">
        <f>#REF!</f>
        <v>#REF!</v>
      </c>
      <c r="B320" s="243" t="e">
        <f>#REF!</f>
        <v>#REF!</v>
      </c>
      <c r="C320" s="243" t="e">
        <f>#REF!</f>
        <v>#REF!</v>
      </c>
      <c r="D320" s="243" t="e">
        <f>#REF!</f>
        <v>#REF!</v>
      </c>
      <c r="E320" s="243" t="e">
        <f>#REF!</f>
        <v>#REF!</v>
      </c>
    </row>
    <row r="321" spans="1:5" x14ac:dyDescent="0.25">
      <c r="A321" s="237" t="e">
        <f>#REF!</f>
        <v>#REF!</v>
      </c>
      <c r="B321" s="243" t="e">
        <f>#REF!</f>
        <v>#REF!</v>
      </c>
      <c r="C321" s="243" t="e">
        <f>#REF!</f>
        <v>#REF!</v>
      </c>
      <c r="D321" s="243" t="e">
        <f>#REF!</f>
        <v>#REF!</v>
      </c>
      <c r="E321" s="243" t="e">
        <f>#REF!</f>
        <v>#REF!</v>
      </c>
    </row>
    <row r="322" spans="1:5" x14ac:dyDescent="0.25">
      <c r="A322" s="237" t="e">
        <f>#REF!</f>
        <v>#REF!</v>
      </c>
      <c r="B322" s="243" t="e">
        <f>#REF!</f>
        <v>#REF!</v>
      </c>
      <c r="C322" s="243" t="e">
        <f>#REF!</f>
        <v>#REF!</v>
      </c>
      <c r="D322" s="243" t="e">
        <f>#REF!</f>
        <v>#REF!</v>
      </c>
      <c r="E322" s="243" t="e">
        <f>#REF!</f>
        <v>#REF!</v>
      </c>
    </row>
    <row r="323" spans="1:5" x14ac:dyDescent="0.25">
      <c r="A323" s="237" t="e">
        <f>#REF!</f>
        <v>#REF!</v>
      </c>
      <c r="B323" s="243" t="e">
        <f>#REF!</f>
        <v>#REF!</v>
      </c>
      <c r="C323" s="243" t="e">
        <f>#REF!</f>
        <v>#REF!</v>
      </c>
      <c r="D323" s="243" t="e">
        <f>#REF!</f>
        <v>#REF!</v>
      </c>
      <c r="E323" s="243" t="e">
        <f>#REF!</f>
        <v>#REF!</v>
      </c>
    </row>
    <row r="324" spans="1:5" x14ac:dyDescent="0.25">
      <c r="A324" s="240"/>
      <c r="B324" s="246"/>
      <c r="C324" s="246"/>
      <c r="D324" s="246"/>
      <c r="E324" s="247"/>
    </row>
    <row r="325" spans="1:5" x14ac:dyDescent="0.25">
      <c r="A325" s="237" t="e">
        <f>'Z2'!#REF!</f>
        <v>#REF!</v>
      </c>
      <c r="B325" s="228" t="e">
        <f>'Z2'!#REF!</f>
        <v>#REF!</v>
      </c>
      <c r="C325" s="228" t="e">
        <f>'Z2'!#REF!</f>
        <v>#REF!</v>
      </c>
      <c r="D325" s="228" t="e">
        <f>'Z2'!#REF!</f>
        <v>#REF!</v>
      </c>
      <c r="E325" s="228" t="e">
        <f>'Z2'!#REF!</f>
        <v>#REF!</v>
      </c>
    </row>
    <row r="326" spans="1:5" x14ac:dyDescent="0.25">
      <c r="A326" s="237" t="e">
        <f>#REF!</f>
        <v>#REF!</v>
      </c>
      <c r="B326" s="228" t="e">
        <f>#REF!</f>
        <v>#REF!</v>
      </c>
      <c r="C326" s="228" t="e">
        <f>#REF!</f>
        <v>#REF!</v>
      </c>
      <c r="D326" s="228" t="e">
        <f>#REF!</f>
        <v>#REF!</v>
      </c>
      <c r="E326" s="228" t="e">
        <f>#REF!</f>
        <v>#REF!</v>
      </c>
    </row>
    <row r="327" spans="1:5" x14ac:dyDescent="0.25">
      <c r="A327" s="237" t="e">
        <f>#REF!</f>
        <v>#REF!</v>
      </c>
      <c r="B327" s="243" t="e">
        <f>#REF!</f>
        <v>#REF!</v>
      </c>
      <c r="C327" s="243" t="e">
        <f>#REF!</f>
        <v>#REF!</v>
      </c>
      <c r="D327" s="243" t="e">
        <f>#REF!</f>
        <v>#REF!</v>
      </c>
      <c r="E327" s="243" t="e">
        <f>#REF!</f>
        <v>#REF!</v>
      </c>
    </row>
    <row r="328" spans="1:5" x14ac:dyDescent="0.25">
      <c r="A328" s="237" t="e">
        <f>#REF!</f>
        <v>#REF!</v>
      </c>
      <c r="B328" s="243" t="e">
        <f>#REF!</f>
        <v>#REF!</v>
      </c>
      <c r="C328" s="243" t="e">
        <f>#REF!</f>
        <v>#REF!</v>
      </c>
      <c r="D328" s="243" t="e">
        <f>#REF!</f>
        <v>#REF!</v>
      </c>
      <c r="E328" s="243" t="e">
        <f>#REF!</f>
        <v>#REF!</v>
      </c>
    </row>
    <row r="329" spans="1:5" x14ac:dyDescent="0.25">
      <c r="A329" s="237" t="e">
        <f>#REF!</f>
        <v>#REF!</v>
      </c>
      <c r="B329" s="243" t="e">
        <f>#REF!</f>
        <v>#REF!</v>
      </c>
      <c r="C329" s="243" t="e">
        <f>#REF!</f>
        <v>#REF!</v>
      </c>
      <c r="D329" s="243" t="e">
        <f>#REF!</f>
        <v>#REF!</v>
      </c>
      <c r="E329" s="243" t="e">
        <f>#REF!</f>
        <v>#REF!</v>
      </c>
    </row>
    <row r="330" spans="1:5" x14ac:dyDescent="0.25">
      <c r="A330" s="237" t="e">
        <f>#REF!</f>
        <v>#REF!</v>
      </c>
      <c r="B330" s="243" t="e">
        <f>#REF!</f>
        <v>#REF!</v>
      </c>
      <c r="C330" s="243" t="e">
        <f>#REF!</f>
        <v>#REF!</v>
      </c>
      <c r="D330" s="243" t="e">
        <f>#REF!</f>
        <v>#REF!</v>
      </c>
      <c r="E330" s="243" t="e">
        <f>#REF!</f>
        <v>#REF!</v>
      </c>
    </row>
    <row r="331" spans="1:5" x14ac:dyDescent="0.25">
      <c r="A331" s="237" t="e">
        <f>#REF!</f>
        <v>#REF!</v>
      </c>
      <c r="B331" s="243" t="e">
        <f>#REF!</f>
        <v>#REF!</v>
      </c>
      <c r="C331" s="243" t="e">
        <f>#REF!</f>
        <v>#REF!</v>
      </c>
      <c r="D331" s="243" t="e">
        <f>#REF!</f>
        <v>#REF!</v>
      </c>
      <c r="E331" s="243" t="e">
        <f>#REF!</f>
        <v>#REF!</v>
      </c>
    </row>
    <row r="332" spans="1:5" x14ac:dyDescent="0.25">
      <c r="A332" s="237" t="e">
        <f>#REF!</f>
        <v>#REF!</v>
      </c>
      <c r="B332" s="243" t="e">
        <f>#REF!</f>
        <v>#REF!</v>
      </c>
      <c r="C332" s="243" t="e">
        <f>#REF!</f>
        <v>#REF!</v>
      </c>
      <c r="D332" s="243" t="e">
        <f>#REF!</f>
        <v>#REF!</v>
      </c>
      <c r="E332" s="243" t="e">
        <f>#REF!</f>
        <v>#REF!</v>
      </c>
    </row>
    <row r="333" spans="1:5" x14ac:dyDescent="0.25">
      <c r="A333" s="237" t="e">
        <f>#REF!</f>
        <v>#REF!</v>
      </c>
      <c r="B333" s="243" t="e">
        <f>#REF!</f>
        <v>#REF!</v>
      </c>
      <c r="C333" s="243" t="e">
        <f>#REF!</f>
        <v>#REF!</v>
      </c>
      <c r="D333" s="243" t="e">
        <f>#REF!</f>
        <v>#REF!</v>
      </c>
      <c r="E333" s="243" t="e">
        <f>#REF!</f>
        <v>#REF!</v>
      </c>
    </row>
    <row r="334" spans="1:5" x14ac:dyDescent="0.25">
      <c r="A334" s="237" t="e">
        <f>#REF!</f>
        <v>#REF!</v>
      </c>
      <c r="B334" s="243" t="e">
        <f>#REF!</f>
        <v>#REF!</v>
      </c>
      <c r="C334" s="243" t="e">
        <f>#REF!</f>
        <v>#REF!</v>
      </c>
      <c r="D334" s="243" t="e">
        <f>#REF!</f>
        <v>#REF!</v>
      </c>
      <c r="E334" s="243" t="e">
        <f>#REF!</f>
        <v>#REF!</v>
      </c>
    </row>
    <row r="335" spans="1:5" x14ac:dyDescent="0.25">
      <c r="A335" s="237" t="e">
        <f>#REF!</f>
        <v>#REF!</v>
      </c>
      <c r="B335" s="243" t="e">
        <f>#REF!</f>
        <v>#REF!</v>
      </c>
      <c r="C335" s="243" t="e">
        <f>#REF!</f>
        <v>#REF!</v>
      </c>
      <c r="D335" s="243" t="e">
        <f>#REF!</f>
        <v>#REF!</v>
      </c>
      <c r="E335" s="243" t="e">
        <f>#REF!</f>
        <v>#REF!</v>
      </c>
    </row>
    <row r="336" spans="1:5" x14ac:dyDescent="0.25">
      <c r="A336" s="237" t="e">
        <f>#REF!</f>
        <v>#REF!</v>
      </c>
      <c r="B336" s="243" t="e">
        <f>#REF!</f>
        <v>#REF!</v>
      </c>
      <c r="C336" s="243" t="e">
        <f>#REF!</f>
        <v>#REF!</v>
      </c>
      <c r="D336" s="243" t="e">
        <f>#REF!</f>
        <v>#REF!</v>
      </c>
      <c r="E336" s="243" t="e">
        <f>#REF!</f>
        <v>#REF!</v>
      </c>
    </row>
    <row r="337" spans="1:5" x14ac:dyDescent="0.25">
      <c r="A337" s="237" t="e">
        <f>#REF!</f>
        <v>#REF!</v>
      </c>
      <c r="B337" s="243" t="e">
        <f>#REF!</f>
        <v>#REF!</v>
      </c>
      <c r="C337" s="243" t="e">
        <f>#REF!</f>
        <v>#REF!</v>
      </c>
      <c r="D337" s="243" t="e">
        <f>#REF!</f>
        <v>#REF!</v>
      </c>
      <c r="E337" s="243" t="e">
        <f>#REF!</f>
        <v>#REF!</v>
      </c>
    </row>
    <row r="338" spans="1:5" x14ac:dyDescent="0.25">
      <c r="A338" s="237" t="e">
        <f>#REF!</f>
        <v>#REF!</v>
      </c>
      <c r="B338" s="243" t="e">
        <f>#REF!</f>
        <v>#REF!</v>
      </c>
      <c r="C338" s="243" t="e">
        <f>#REF!</f>
        <v>#REF!</v>
      </c>
      <c r="D338" s="243" t="e">
        <f>#REF!</f>
        <v>#REF!</v>
      </c>
      <c r="E338" s="243" t="e">
        <f>#REF!</f>
        <v>#REF!</v>
      </c>
    </row>
    <row r="339" spans="1:5" x14ac:dyDescent="0.25">
      <c r="A339" s="237" t="e">
        <f>#REF!</f>
        <v>#REF!</v>
      </c>
      <c r="B339" s="243" t="e">
        <f>#REF!</f>
        <v>#REF!</v>
      </c>
      <c r="C339" s="243" t="e">
        <f>#REF!</f>
        <v>#REF!</v>
      </c>
      <c r="D339" s="243" t="e">
        <f>#REF!</f>
        <v>#REF!</v>
      </c>
      <c r="E339" s="243" t="e">
        <f>#REF!</f>
        <v>#REF!</v>
      </c>
    </row>
    <row r="340" spans="1:5" x14ac:dyDescent="0.25">
      <c r="A340" s="237" t="e">
        <f>#REF!</f>
        <v>#REF!</v>
      </c>
      <c r="B340" s="243" t="e">
        <f>#REF!</f>
        <v>#REF!</v>
      </c>
      <c r="C340" s="243" t="e">
        <f>#REF!</f>
        <v>#REF!</v>
      </c>
      <c r="D340" s="243" t="e">
        <f>#REF!</f>
        <v>#REF!</v>
      </c>
      <c r="E340" s="243" t="e">
        <f>#REF!</f>
        <v>#REF!</v>
      </c>
    </row>
    <row r="341" spans="1:5" x14ac:dyDescent="0.25">
      <c r="A341" s="237" t="e">
        <f>#REF!</f>
        <v>#REF!</v>
      </c>
      <c r="B341" s="243" t="e">
        <f>#REF!</f>
        <v>#REF!</v>
      </c>
      <c r="C341" s="243" t="e">
        <f>#REF!</f>
        <v>#REF!</v>
      </c>
      <c r="D341" s="243" t="e">
        <f>#REF!</f>
        <v>#REF!</v>
      </c>
      <c r="E341" s="243" t="e">
        <f>#REF!</f>
        <v>#REF!</v>
      </c>
    </row>
    <row r="342" spans="1:5" x14ac:dyDescent="0.25">
      <c r="A342" s="237" t="e">
        <f>#REF!</f>
        <v>#REF!</v>
      </c>
      <c r="B342" s="243" t="e">
        <f>#REF!</f>
        <v>#REF!</v>
      </c>
      <c r="C342" s="243" t="e">
        <f>#REF!</f>
        <v>#REF!</v>
      </c>
      <c r="D342" s="243" t="e">
        <f>#REF!</f>
        <v>#REF!</v>
      </c>
      <c r="E342" s="243" t="e">
        <f>#REF!</f>
        <v>#REF!</v>
      </c>
    </row>
    <row r="343" spans="1:5" x14ac:dyDescent="0.25">
      <c r="A343" s="237" t="e">
        <f>#REF!</f>
        <v>#REF!</v>
      </c>
      <c r="B343" s="243" t="e">
        <f>#REF!</f>
        <v>#REF!</v>
      </c>
      <c r="C343" s="243" t="e">
        <f>#REF!</f>
        <v>#REF!</v>
      </c>
      <c r="D343" s="243" t="e">
        <f>#REF!</f>
        <v>#REF!</v>
      </c>
      <c r="E343" s="243" t="e">
        <f>#REF!</f>
        <v>#REF!</v>
      </c>
    </row>
    <row r="344" spans="1:5" x14ac:dyDescent="0.25">
      <c r="A344" s="237" t="e">
        <f>#REF!</f>
        <v>#REF!</v>
      </c>
      <c r="B344" s="243" t="e">
        <f>#REF!</f>
        <v>#REF!</v>
      </c>
      <c r="C344" s="243" t="e">
        <f>#REF!</f>
        <v>#REF!</v>
      </c>
      <c r="D344" s="243" t="e">
        <f>#REF!</f>
        <v>#REF!</v>
      </c>
      <c r="E344" s="243" t="e">
        <f>#REF!</f>
        <v>#REF!</v>
      </c>
    </row>
    <row r="345" spans="1:5" x14ac:dyDescent="0.25">
      <c r="A345" s="237" t="e">
        <f>#REF!</f>
        <v>#REF!</v>
      </c>
      <c r="B345" s="243" t="e">
        <f>#REF!</f>
        <v>#REF!</v>
      </c>
      <c r="C345" s="243" t="e">
        <f>#REF!</f>
        <v>#REF!</v>
      </c>
      <c r="D345" s="243" t="e">
        <f>#REF!</f>
        <v>#REF!</v>
      </c>
      <c r="E345" s="243" t="e">
        <f>#REF!</f>
        <v>#REF!</v>
      </c>
    </row>
    <row r="346" spans="1:5" x14ac:dyDescent="0.25">
      <c r="A346" s="237" t="e">
        <f>#REF!</f>
        <v>#REF!</v>
      </c>
      <c r="B346" s="243" t="e">
        <f>#REF!</f>
        <v>#REF!</v>
      </c>
      <c r="C346" s="243" t="e">
        <f>#REF!</f>
        <v>#REF!</v>
      </c>
      <c r="D346" s="243" t="e">
        <f>#REF!</f>
        <v>#REF!</v>
      </c>
      <c r="E346" s="243" t="e">
        <f>#REF!</f>
        <v>#REF!</v>
      </c>
    </row>
    <row r="347" spans="1:5" x14ac:dyDescent="0.25">
      <c r="A347" s="240"/>
      <c r="B347" s="246"/>
      <c r="C347" s="246"/>
      <c r="D347" s="246"/>
      <c r="E347" s="247"/>
    </row>
    <row r="386" spans="6:8" x14ac:dyDescent="0.25">
      <c r="F386" s="227"/>
      <c r="G386" s="227"/>
      <c r="H386" s="227"/>
    </row>
  </sheetData>
  <sheetProtection password="C771" sheet="1" objects="1" scenarios="1" selectLockedCells="1"/>
  <dataConsolidate topLabels="1" link="1">
    <dataRefs count="23">
      <dataRef ref="A245:E248" sheet="Z2" r:id="rId1"/>
      <dataRef ref="A245:E248" sheet="(A) Kerkese buxhet F10" r:id="rId2"/>
      <dataRef ref="A245:E248" sheet="(A) Kerkese buxhet F11" r:id="rId3"/>
      <dataRef ref="A245:E248" sheet="(A) Kerkese buxhet F12" r:id="rId4"/>
      <dataRef ref="A245:E248" sheet="(A) Kerkese buxhet F13" r:id="rId5"/>
      <dataRef ref="A245:E248" sheet="(A) Kerkese buxhet F14" r:id="rId6"/>
      <dataRef ref="A245:E248" sheet="(A) Kerkese buxhet F15" r:id="rId7"/>
      <dataRef ref="A245:E248" sheet="(A) Kerkese buxhet F16" r:id="rId8"/>
      <dataRef ref="A245:E248" sheet="(A) Kerkese buxhet F17" r:id="rId9"/>
      <dataRef ref="A245:E248" sheet="(A) Kerkese buxhet F18" r:id="rId10"/>
      <dataRef ref="A245:E248" sheet="(A) Kerkese buxhet F2" r:id="rId11"/>
      <dataRef ref="A245:E248" sheet="(A) Kerkese buxhet F20" r:id="rId12"/>
      <dataRef ref="A245:E248" sheet="(A) Kerkese buxhet F21" r:id="rId13"/>
      <dataRef ref="A245:E248" sheet="(A) Kerkese buxhet F22" r:id="rId14"/>
      <dataRef ref="A245:E248" sheet="(A) Kerkese buxhet F3" r:id="rId15"/>
      <dataRef ref="A245:E248" sheet="(A) Kerkese buxhet F4" r:id="rId16"/>
      <dataRef ref="A245:E248" sheet="(A) Kerkese buxhet F5" r:id="rId17"/>
      <dataRef ref="A245:E248" sheet="(A) Kerkese buxhet F6" r:id="rId18"/>
      <dataRef ref="A245:E248" sheet="(A) Kerkese buxhet F7" r:id="rId19"/>
      <dataRef ref="A245:E248" sheet="(A) Kerkese buxhet F8" r:id="rId20"/>
      <dataRef ref="A245:E248" sheet="(A) Kerkese buxhet F9" r:id="rId21"/>
      <dataRef ref="A245:E248" sheet="(D) Kerkese buxhet F19" r:id="rId22"/>
      <dataRef name="'(D) BRF F22'!$A$214" r:id="rId23"/>
    </dataRefs>
  </dataConsolidate>
  <mergeCells count="8">
    <mergeCell ref="G1:J1"/>
    <mergeCell ref="Q32:U32"/>
    <mergeCell ref="AE32:AI32"/>
    <mergeCell ref="X32:AB32"/>
    <mergeCell ref="H19:I19"/>
    <mergeCell ref="A2:E2"/>
    <mergeCell ref="H3:I3"/>
    <mergeCell ref="H11:I11"/>
  </mergeCells>
  <pageMargins left="0.78740157480314965" right="0.70866141732283472" top="0.84729166666666667" bottom="0.78740157480314965" header="0.43307086614173229" footer="0.31496062992125984"/>
  <pageSetup paperSize="9" fitToHeight="0" orientation="portrait" r:id="rId24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385"/>
  <sheetViews>
    <sheetView showGridLines="0" topLeftCell="A20" zoomScaleNormal="100" workbookViewId="0">
      <selection activeCell="D2" sqref="D2:G2"/>
    </sheetView>
  </sheetViews>
  <sheetFormatPr baseColWidth="10" defaultColWidth="9.140625" defaultRowHeight="15" outlineLevelRow="1" x14ac:dyDescent="0.25"/>
  <cols>
    <col min="1" max="1" width="9.140625" style="297"/>
    <col min="2" max="2" width="13.85546875" style="297" bestFit="1" customWidth="1"/>
    <col min="3" max="5" width="15" style="297" customWidth="1"/>
    <col min="6" max="6" width="12.42578125" style="297" customWidth="1"/>
    <col min="7" max="7" width="3" style="297" hidden="1" customWidth="1"/>
    <col min="8" max="8" width="16.5703125" style="297" hidden="1" customWidth="1"/>
    <col min="9" max="9" width="20.140625" style="297" hidden="1" customWidth="1"/>
    <col min="10" max="10" width="12.42578125" style="297" hidden="1" customWidth="1"/>
    <col min="11" max="11" width="23.85546875" style="297" hidden="1" customWidth="1"/>
    <col min="12" max="16" width="11.28515625" style="297" hidden="1" customWidth="1"/>
    <col min="17" max="17" width="0" style="297" hidden="1" customWidth="1"/>
    <col min="18" max="18" width="19.85546875" style="297" hidden="1" customWidth="1"/>
    <col min="19" max="23" width="12" style="297" hidden="1" customWidth="1"/>
    <col min="24" max="24" width="0" style="297" hidden="1" customWidth="1"/>
    <col min="25" max="25" width="24.42578125" style="297" hidden="1" customWidth="1"/>
    <col min="26" max="27" width="9.28515625" style="297" hidden="1" customWidth="1"/>
    <col min="28" max="30" width="10.28515625" style="297" hidden="1" customWidth="1"/>
    <col min="31" max="16384" width="9.140625" style="297"/>
  </cols>
  <sheetData>
    <row r="1" spans="1:6" ht="21" x14ac:dyDescent="0.35">
      <c r="A1" s="930" t="str">
        <f>'(G1) Translator'!A105</f>
        <v xml:space="preserve">(F11) GRAFIKU I SHPENZIMEVE SIPAS AKTIVITETEVE </v>
      </c>
      <c r="B1" s="930"/>
      <c r="C1" s="930"/>
      <c r="D1" s="930"/>
      <c r="E1" s="930"/>
      <c r="F1" s="930"/>
    </row>
    <row r="2" spans="1:6" s="273" customFormat="1" ht="12.75" x14ac:dyDescent="0.2"/>
    <row r="3" spans="1:6" s="273" customFormat="1" ht="12.75" x14ac:dyDescent="0.2">
      <c r="C3" s="924" t="str">
        <f>'Z2'!A14</f>
        <v>PARASHIKIMI I SHPENZIMEVE</v>
      </c>
      <c r="D3" s="925"/>
    </row>
    <row r="4" spans="1:6" s="273" customFormat="1" ht="25.5" customHeight="1" x14ac:dyDescent="0.2">
      <c r="B4" s="309"/>
      <c r="C4" s="310" t="str">
        <f>'(G1) Translator'!A301</f>
        <v>Aktivitete në vazhdim</v>
      </c>
      <c r="D4" s="310" t="str">
        <f>'(G1) Translator'!A302</f>
        <v>Aktivitete të reja</v>
      </c>
      <c r="E4" s="321" t="str">
        <f>'(G1) Translator'!A324</f>
        <v>TOTALI</v>
      </c>
    </row>
    <row r="5" spans="1:6" s="273" customFormat="1" ht="12.75" x14ac:dyDescent="0.2">
      <c r="B5" s="534" t="str">
        <f>'(G1) Translator'!A3</f>
        <v>Fakti Viti i kaluar</v>
      </c>
      <c r="C5" s="550">
        <f>'(F10)Shpenzimet aktivitete'!H5</f>
        <v>21368</v>
      </c>
      <c r="D5" s="550">
        <f>'(F10)Shpenzimet aktivitete'!I5</f>
        <v>0</v>
      </c>
      <c r="E5" s="318">
        <f>SUM(C5:D5)</f>
        <v>21368</v>
      </c>
    </row>
    <row r="6" spans="1:6" s="273" customFormat="1" ht="25.5" x14ac:dyDescent="0.2">
      <c r="B6" s="534" t="str">
        <f>'(G1) Translator'!A4</f>
        <v>Viti aktual (buxheti)</v>
      </c>
      <c r="C6" s="550">
        <f>'(F10)Shpenzimet aktivitete'!H6</f>
        <v>26244</v>
      </c>
      <c r="D6" s="550">
        <f>'(F10)Shpenzimet aktivitete'!I6</f>
        <v>0</v>
      </c>
      <c r="E6" s="318">
        <f>SUM(C6:D6)</f>
        <v>26244</v>
      </c>
    </row>
    <row r="7" spans="1:6" s="273" customFormat="1" ht="12.75" x14ac:dyDescent="0.2">
      <c r="B7" s="535">
        <f>'Z2'!D43</f>
        <v>2013</v>
      </c>
      <c r="C7" s="550">
        <f>'(F10)Shpenzimet aktivitete'!H7</f>
        <v>22934.4804</v>
      </c>
      <c r="D7" s="550">
        <f>'(F10)Shpenzimet aktivitete'!I7</f>
        <v>0</v>
      </c>
      <c r="E7" s="318">
        <f>SUM(C7:D7)</f>
        <v>22934.4804</v>
      </c>
    </row>
    <row r="8" spans="1:6" s="273" customFormat="1" ht="12.75" x14ac:dyDescent="0.2">
      <c r="B8" s="535">
        <f>'Z2'!E43</f>
        <v>2014</v>
      </c>
      <c r="C8" s="550">
        <f>'(F10)Shpenzimet aktivitete'!H8</f>
        <v>23017.03024896</v>
      </c>
      <c r="D8" s="550">
        <f>'(F10)Shpenzimet aktivitete'!I8</f>
        <v>0</v>
      </c>
      <c r="E8" s="318">
        <f>SUM(C8:D8)</f>
        <v>23017.03024896</v>
      </c>
    </row>
    <row r="9" spans="1:6" s="273" customFormat="1" ht="12.75" x14ac:dyDescent="0.2">
      <c r="B9" s="535">
        <f>'Z2'!F43</f>
        <v>2015</v>
      </c>
      <c r="C9" s="550">
        <f>'(F10)Shpenzimet aktivitete'!H9</f>
        <v>24034.002386624896</v>
      </c>
      <c r="D9" s="550">
        <f>'(F10)Shpenzimet aktivitete'!I9</f>
        <v>0</v>
      </c>
      <c r="E9" s="318">
        <f>SUM(C9:D9)</f>
        <v>24034.002386624896</v>
      </c>
    </row>
    <row r="10" spans="1:6" s="273" customFormat="1" ht="6" customHeight="1" x14ac:dyDescent="0.2">
      <c r="C10" s="312"/>
    </row>
    <row r="11" spans="1:6" s="273" customFormat="1" ht="12.75" x14ac:dyDescent="0.2">
      <c r="C11" s="924" t="str">
        <f>S31</f>
        <v>PARASHIKIMI I TE ARDHURAVE</v>
      </c>
      <c r="D11" s="925"/>
    </row>
    <row r="12" spans="1:6" s="273" customFormat="1" ht="25.5" customHeight="1" x14ac:dyDescent="0.2">
      <c r="B12" s="309"/>
      <c r="C12" s="310" t="str">
        <f>C4</f>
        <v>Aktivitete në vazhdim</v>
      </c>
      <c r="D12" s="310" t="str">
        <f>D4</f>
        <v>Aktivitete të reja</v>
      </c>
      <c r="E12" s="321" t="str">
        <f>E4</f>
        <v>TOTALI</v>
      </c>
    </row>
    <row r="13" spans="1:6" s="273" customFormat="1" ht="12.75" x14ac:dyDescent="0.2">
      <c r="B13" s="534" t="str">
        <f>B5</f>
        <v>Fakti Viti i kaluar</v>
      </c>
      <c r="C13" s="550">
        <f>'(F10)Shpenzimet aktivitete'!H13</f>
        <v>-6067</v>
      </c>
      <c r="D13" s="550">
        <f>'(F10)Shpenzimet aktivitete'!I13</f>
        <v>0</v>
      </c>
      <c r="E13" s="318">
        <f>SUM(C13:D13)</f>
        <v>-6067</v>
      </c>
    </row>
    <row r="14" spans="1:6" s="273" customFormat="1" ht="25.5" x14ac:dyDescent="0.2">
      <c r="B14" s="534" t="str">
        <f>B6</f>
        <v>Viti aktual (buxheti)</v>
      </c>
      <c r="C14" s="550">
        <f>'(F10)Shpenzimet aktivitete'!H14</f>
        <v>-7995</v>
      </c>
      <c r="D14" s="550">
        <f>'(F10)Shpenzimet aktivitete'!I14</f>
        <v>0</v>
      </c>
      <c r="E14" s="318">
        <f>SUM(C14:D14)</f>
        <v>-7995</v>
      </c>
    </row>
    <row r="15" spans="1:6" s="273" customFormat="1" ht="12.75" x14ac:dyDescent="0.2">
      <c r="B15" s="535">
        <f>B7</f>
        <v>2013</v>
      </c>
      <c r="C15" s="550">
        <f>'(F10)Shpenzimet aktivitete'!H15</f>
        <v>-2805.1099999999992</v>
      </c>
      <c r="D15" s="550">
        <f>'(F10)Shpenzimet aktivitete'!I15</f>
        <v>0</v>
      </c>
      <c r="E15" s="318">
        <f>SUM(C15:D15)</f>
        <v>-2805.1099999999992</v>
      </c>
    </row>
    <row r="16" spans="1:6" s="273" customFormat="1" ht="12.75" x14ac:dyDescent="0.2">
      <c r="B16" s="535">
        <f>B8</f>
        <v>2014</v>
      </c>
      <c r="C16" s="550">
        <f>'(F10)Shpenzimet aktivitete'!H16</f>
        <v>-3004.9999099999991</v>
      </c>
      <c r="D16" s="550">
        <f>'(F10)Shpenzimet aktivitete'!I16</f>
        <v>0</v>
      </c>
      <c r="E16" s="318">
        <f>SUM(C16:D16)</f>
        <v>-3004.9999099999991</v>
      </c>
    </row>
    <row r="17" spans="2:30" s="273" customFormat="1" ht="12.75" x14ac:dyDescent="0.2">
      <c r="B17" s="535">
        <f>B9</f>
        <v>2015</v>
      </c>
      <c r="C17" s="550">
        <f>'(F10)Shpenzimet aktivitete'!H17</f>
        <v>-3004.9999099999991</v>
      </c>
      <c r="D17" s="550">
        <f>'(F10)Shpenzimet aktivitete'!I17</f>
        <v>0</v>
      </c>
      <c r="E17" s="318">
        <f>SUM(C17:D17)</f>
        <v>-3004.9999099999991</v>
      </c>
    </row>
    <row r="18" spans="2:30" s="273" customFormat="1" ht="6" customHeight="1" x14ac:dyDescent="0.2"/>
    <row r="19" spans="2:30" s="273" customFormat="1" ht="12.75" x14ac:dyDescent="0.2">
      <c r="C19" s="920" t="str">
        <f>'Z2'!A20</f>
        <v xml:space="preserve">SHUMA NETO E KËRKUAR </v>
      </c>
      <c r="D19" s="921"/>
    </row>
    <row r="20" spans="2:30" s="273" customFormat="1" ht="26.25" customHeight="1" x14ac:dyDescent="0.2">
      <c r="B20" s="309"/>
      <c r="C20" s="310" t="str">
        <f>C4</f>
        <v>Aktivitete në vazhdim</v>
      </c>
      <c r="D20" s="310" t="str">
        <f>D4</f>
        <v>Aktivitete të reja</v>
      </c>
      <c r="E20" s="321" t="str">
        <f>E4</f>
        <v>TOTALI</v>
      </c>
    </row>
    <row r="21" spans="2:30" s="273" customFormat="1" ht="12.75" x14ac:dyDescent="0.2">
      <c r="B21" s="534" t="str">
        <f>B5</f>
        <v>Fakti Viti i kaluar</v>
      </c>
      <c r="C21" s="550">
        <f>'(F10)Shpenzimet aktivitete'!H21</f>
        <v>15301</v>
      </c>
      <c r="D21" s="550">
        <f>'(F10)Shpenzimet aktivitete'!I21</f>
        <v>0</v>
      </c>
      <c r="E21" s="318">
        <f>SUM(C21:D21)</f>
        <v>15301</v>
      </c>
    </row>
    <row r="22" spans="2:30" s="273" customFormat="1" ht="25.5" x14ac:dyDescent="0.2">
      <c r="B22" s="534" t="str">
        <f>B6</f>
        <v>Viti aktual (buxheti)</v>
      </c>
      <c r="C22" s="550">
        <f>'(F10)Shpenzimet aktivitete'!H22</f>
        <v>18249</v>
      </c>
      <c r="D22" s="550">
        <f>'(F10)Shpenzimet aktivitete'!I22</f>
        <v>0</v>
      </c>
      <c r="E22" s="318">
        <f>SUM(C22:D22)</f>
        <v>18249</v>
      </c>
    </row>
    <row r="23" spans="2:30" s="273" customFormat="1" ht="12.75" x14ac:dyDescent="0.2">
      <c r="B23" s="535">
        <f>B7</f>
        <v>2013</v>
      </c>
      <c r="C23" s="550">
        <f>'(F10)Shpenzimet aktivitete'!H23</f>
        <v>20129.370400000003</v>
      </c>
      <c r="D23" s="550">
        <f>'(F10)Shpenzimet aktivitete'!I23</f>
        <v>0</v>
      </c>
      <c r="E23" s="318">
        <f>SUM(C23:D23)</f>
        <v>20129.370400000003</v>
      </c>
    </row>
    <row r="24" spans="2:30" s="273" customFormat="1" ht="12.75" x14ac:dyDescent="0.2">
      <c r="B24" s="535">
        <f>B8</f>
        <v>2014</v>
      </c>
      <c r="C24" s="550">
        <f>'(F10)Shpenzimet aktivitete'!H24</f>
        <v>20012.030338960001</v>
      </c>
      <c r="D24" s="550">
        <f>'(F10)Shpenzimet aktivitete'!I24</f>
        <v>0</v>
      </c>
      <c r="E24" s="318">
        <f>SUM(C24:D24)</f>
        <v>20012.030338960001</v>
      </c>
    </row>
    <row r="25" spans="2:30" s="273" customFormat="1" ht="12.75" x14ac:dyDescent="0.2">
      <c r="B25" s="535">
        <f>B9</f>
        <v>2015</v>
      </c>
      <c r="C25" s="550">
        <f>'(F10)Shpenzimet aktivitete'!H25</f>
        <v>21029.002476624897</v>
      </c>
      <c r="D25" s="550">
        <f>'(F10)Shpenzimet aktivitete'!I25</f>
        <v>0</v>
      </c>
      <c r="E25" s="318">
        <f>SUM(C25:D25)</f>
        <v>21029.002476624897</v>
      </c>
    </row>
    <row r="27" spans="2:30" x14ac:dyDescent="0.25">
      <c r="E27" s="537"/>
    </row>
    <row r="28" spans="2:30" x14ac:dyDescent="0.25">
      <c r="D28" s="179"/>
      <c r="E28" s="179"/>
    </row>
    <row r="29" spans="2:30" x14ac:dyDescent="0.25">
      <c r="D29" s="179"/>
      <c r="E29" s="179"/>
    </row>
    <row r="30" spans="2:30" x14ac:dyDescent="0.25">
      <c r="D30" s="179"/>
      <c r="E30" s="179"/>
    </row>
    <row r="31" spans="2:30" x14ac:dyDescent="0.25">
      <c r="D31" s="179"/>
      <c r="E31" s="179"/>
      <c r="H31" s="538"/>
      <c r="L31" s="929" t="str">
        <f>C3</f>
        <v>PARASHIKIMI I SHPENZIMEVE</v>
      </c>
      <c r="M31" s="929"/>
      <c r="N31" s="929"/>
      <c r="O31" s="929"/>
      <c r="P31" s="929"/>
      <c r="Q31" s="547"/>
      <c r="R31" s="547"/>
      <c r="S31" s="919" t="str">
        <f>R33</f>
        <v>PARASHIKIMI I TE ARDHURAVE</v>
      </c>
      <c r="T31" s="919"/>
      <c r="U31" s="919"/>
      <c r="V31" s="919"/>
      <c r="W31" s="919"/>
      <c r="X31" s="547"/>
      <c r="Y31" s="547"/>
      <c r="Z31" s="918" t="str">
        <f>Y33</f>
        <v>SHUMA NETO E KËRKUAR</v>
      </c>
      <c r="AA31" s="919"/>
      <c r="AB31" s="919"/>
      <c r="AC31" s="919"/>
      <c r="AD31" s="919"/>
    </row>
    <row r="32" spans="2:30" ht="99" x14ac:dyDescent="0.25">
      <c r="K32" s="541"/>
      <c r="L32" s="543" t="str">
        <f>B21</f>
        <v>Fakti Viti i kaluar</v>
      </c>
      <c r="M32" s="543" t="str">
        <f>B22</f>
        <v>Viti aktual (buxheti)</v>
      </c>
      <c r="N32" s="544">
        <f>B23</f>
        <v>2013</v>
      </c>
      <c r="O32" s="544">
        <f>B24</f>
        <v>2014</v>
      </c>
      <c r="P32" s="544">
        <f>B25</f>
        <v>2015</v>
      </c>
      <c r="Q32" s="545"/>
      <c r="R32" s="545"/>
      <c r="S32" s="546" t="str">
        <f>L32</f>
        <v>Fakti Viti i kaluar</v>
      </c>
      <c r="T32" s="546" t="str">
        <f>M32</f>
        <v>Viti aktual (buxheti)</v>
      </c>
      <c r="U32" s="546">
        <f>N32</f>
        <v>2013</v>
      </c>
      <c r="V32" s="546">
        <f>O32</f>
        <v>2014</v>
      </c>
      <c r="W32" s="546">
        <f>P32</f>
        <v>2015</v>
      </c>
      <c r="X32" s="545"/>
      <c r="Y32" s="545"/>
      <c r="Z32" s="543" t="str">
        <f>L32</f>
        <v>Fakti Viti i kaluar</v>
      </c>
      <c r="AA32" s="543" t="str">
        <f>M32</f>
        <v>Viti aktual (buxheti)</v>
      </c>
      <c r="AB32" s="543">
        <f>N32</f>
        <v>2013</v>
      </c>
      <c r="AC32" s="543">
        <f>O32</f>
        <v>2014</v>
      </c>
      <c r="AD32" s="543">
        <f>P32</f>
        <v>2015</v>
      </c>
    </row>
    <row r="33" spans="5:33" x14ac:dyDescent="0.25">
      <c r="E33" s="243"/>
      <c r="F33" s="243"/>
      <c r="G33" s="297">
        <v>1</v>
      </c>
      <c r="H33" s="549" t="str">
        <f>'KB 1'!F$5</f>
        <v>Aktivitet në vazhdim</v>
      </c>
      <c r="I33" s="243" t="str">
        <f>'KB 1'!J$5</f>
        <v>Funksioni ekskluzive</v>
      </c>
      <c r="K33" s="541" t="str">
        <f>C$3</f>
        <v>PARASHIKIMI I SHPENZIMEVE</v>
      </c>
      <c r="L33" s="540">
        <f>'KB 1'!B$69</f>
        <v>15270</v>
      </c>
      <c r="M33" s="540">
        <f>'KB 1'!C$69</f>
        <v>10760</v>
      </c>
      <c r="N33" s="540">
        <f>'KB 1'!D$69</f>
        <v>12310.674000000001</v>
      </c>
      <c r="O33" s="540">
        <f>'KB 1'!E$69</f>
        <v>13876.591732800001</v>
      </c>
      <c r="P33" s="540">
        <f>'KB 1'!F$69</f>
        <v>14530.17920341488</v>
      </c>
      <c r="Q33" s="540"/>
      <c r="R33" s="541" t="str">
        <f>'Z2'!H$63</f>
        <v>PARASHIKIMI I TE ARDHURAVE</v>
      </c>
      <c r="S33" s="542">
        <f>Z33-L33</f>
        <v>-4907</v>
      </c>
      <c r="T33" s="542">
        <f t="shared" ref="T33:W47" si="0">AA33-M33</f>
        <v>-6795</v>
      </c>
      <c r="U33" s="542">
        <f t="shared" si="0"/>
        <v>-1004.2999999999993</v>
      </c>
      <c r="V33" s="542">
        <f t="shared" si="0"/>
        <v>-1004.2999999999993</v>
      </c>
      <c r="W33" s="542">
        <f t="shared" si="0"/>
        <v>-1004.2999999999993</v>
      </c>
      <c r="X33" s="540"/>
      <c r="Y33" s="540" t="str">
        <f>'KB 1'!H$69</f>
        <v>SHUMA NETO E KËRKUAR</v>
      </c>
      <c r="Z33" s="540">
        <f>'KB 1'!I$69</f>
        <v>10363</v>
      </c>
      <c r="AA33" s="540">
        <f>'KB 1'!J$69</f>
        <v>3965</v>
      </c>
      <c r="AB33" s="540">
        <f>'KB 1'!K$69</f>
        <v>11306.374000000002</v>
      </c>
      <c r="AC33" s="540">
        <f>'KB 1'!L$69</f>
        <v>12872.291732800002</v>
      </c>
      <c r="AD33" s="540">
        <f>'KB 1'!M$69</f>
        <v>13525.879203414881</v>
      </c>
    </row>
    <row r="34" spans="5:33" x14ac:dyDescent="0.25">
      <c r="E34" s="243"/>
      <c r="F34" s="243"/>
      <c r="H34" s="549">
        <f>'KB 1'!F$6</f>
        <v>0</v>
      </c>
      <c r="I34" s="243">
        <f>'KB 1'!J$6</f>
        <v>0</v>
      </c>
      <c r="K34" s="541" t="str">
        <f>C$3</f>
        <v>PARASHIKIMI I SHPENZIMEVE</v>
      </c>
      <c r="L34" s="540">
        <f>'KB 1'!B$103</f>
        <v>0</v>
      </c>
      <c r="M34" s="540">
        <f>'KB 1'!C$103</f>
        <v>0</v>
      </c>
      <c r="N34" s="540">
        <f>'KB 1'!D$103</f>
        <v>0</v>
      </c>
      <c r="O34" s="540">
        <f>'KB 1'!E$103</f>
        <v>0</v>
      </c>
      <c r="P34" s="540">
        <f>'KB 1'!F$103</f>
        <v>0</v>
      </c>
      <c r="Q34" s="540"/>
      <c r="R34" s="541" t="str">
        <f>'Z2'!H$63</f>
        <v>PARASHIKIMI I TE ARDHURAVE</v>
      </c>
      <c r="S34" s="542">
        <f t="shared" ref="S34:W97" si="1">Z34-L34</f>
        <v>0</v>
      </c>
      <c r="T34" s="542">
        <f t="shared" si="0"/>
        <v>0</v>
      </c>
      <c r="U34" s="542">
        <f t="shared" si="0"/>
        <v>0</v>
      </c>
      <c r="V34" s="542">
        <f t="shared" si="0"/>
        <v>0</v>
      </c>
      <c r="W34" s="542">
        <f t="shared" si="0"/>
        <v>0</v>
      </c>
      <c r="X34" s="540"/>
      <c r="Y34" s="540" t="str">
        <f>'KB 1'!H$103</f>
        <v>SHUMA NETO E KËRKUAR</v>
      </c>
      <c r="Z34" s="540">
        <f>'KB 1'!I$103</f>
        <v>0</v>
      </c>
      <c r="AA34" s="540">
        <f>'KB 1'!J$103</f>
        <v>0</v>
      </c>
      <c r="AB34" s="540">
        <f>'KB 1'!K$103</f>
        <v>0</v>
      </c>
      <c r="AC34" s="540">
        <f>'KB 1'!L$103</f>
        <v>0</v>
      </c>
      <c r="AD34" s="540">
        <f>'KB 1'!M$103</f>
        <v>0</v>
      </c>
    </row>
    <row r="35" spans="5:33" x14ac:dyDescent="0.25">
      <c r="E35" s="243"/>
      <c r="F35" s="243"/>
      <c r="H35" s="549">
        <f>'KB 1'!F$7</f>
        <v>0</v>
      </c>
      <c r="I35" s="243">
        <f>'KB 1'!J$7</f>
        <v>0</v>
      </c>
      <c r="K35" s="541" t="str">
        <f>C$3</f>
        <v>PARASHIKIMI I SHPENZIMEVE</v>
      </c>
      <c r="L35" s="540">
        <f>'KB 1'!B$137</f>
        <v>0</v>
      </c>
      <c r="M35" s="540">
        <f>'KB 1'!C$137</f>
        <v>0</v>
      </c>
      <c r="N35" s="540">
        <f>'KB 1'!D$137</f>
        <v>0</v>
      </c>
      <c r="O35" s="540">
        <f>'KB 1'!E$137</f>
        <v>0</v>
      </c>
      <c r="P35" s="540">
        <f>'KB 1'!F$137</f>
        <v>0</v>
      </c>
      <c r="Q35" s="540"/>
      <c r="R35" s="541" t="str">
        <f>'Z2'!H$63</f>
        <v>PARASHIKIMI I TE ARDHURAVE</v>
      </c>
      <c r="S35" s="542">
        <f t="shared" si="1"/>
        <v>0</v>
      </c>
      <c r="T35" s="542">
        <f t="shared" si="0"/>
        <v>0</v>
      </c>
      <c r="U35" s="542">
        <f t="shared" si="0"/>
        <v>0</v>
      </c>
      <c r="V35" s="542">
        <f t="shared" si="0"/>
        <v>0</v>
      </c>
      <c r="W35" s="542">
        <f t="shared" si="0"/>
        <v>0</v>
      </c>
      <c r="X35" s="540"/>
      <c r="Y35" s="540" t="str">
        <f>'KB 1'!H$137</f>
        <v>SHUMA NETO E KËRKUAR</v>
      </c>
      <c r="Z35" s="540">
        <f>'KB 1'!I$137</f>
        <v>0</v>
      </c>
      <c r="AA35" s="540">
        <f>'KB 1'!J$137</f>
        <v>0</v>
      </c>
      <c r="AB35" s="540">
        <f>'KB 1'!K$137</f>
        <v>0</v>
      </c>
      <c r="AC35" s="540">
        <f>'KB 1'!L$137</f>
        <v>0</v>
      </c>
      <c r="AD35" s="540">
        <f>'KB 1'!M$137</f>
        <v>0</v>
      </c>
    </row>
    <row r="36" spans="5:33" x14ac:dyDescent="0.25">
      <c r="H36" s="547"/>
      <c r="K36" s="541"/>
      <c r="L36" s="541"/>
      <c r="M36" s="541"/>
      <c r="N36" s="541"/>
      <c r="O36" s="541"/>
      <c r="P36" s="541"/>
      <c r="Q36" s="541"/>
      <c r="R36" s="541"/>
      <c r="S36" s="542"/>
      <c r="T36" s="542"/>
      <c r="U36" s="542"/>
      <c r="V36" s="542"/>
      <c r="W36" s="542"/>
      <c r="X36" s="541"/>
      <c r="Y36" s="541"/>
      <c r="Z36" s="541"/>
      <c r="AA36" s="541"/>
      <c r="AB36" s="541"/>
      <c r="AC36" s="541"/>
      <c r="AD36" s="541"/>
    </row>
    <row r="37" spans="5:33" x14ac:dyDescent="0.25">
      <c r="E37" s="243"/>
      <c r="F37" s="243"/>
      <c r="G37" s="297">
        <v>2</v>
      </c>
      <c r="H37" s="549">
        <f>'KB 2'!F$5</f>
        <v>0</v>
      </c>
      <c r="I37" s="243">
        <f>'KB 2'!J$5</f>
        <v>0</v>
      </c>
      <c r="K37" s="541" t="str">
        <f>C$3</f>
        <v>PARASHIKIMI I SHPENZIMEVE</v>
      </c>
      <c r="L37" s="540">
        <f>'KB 2'!B$69</f>
        <v>0</v>
      </c>
      <c r="M37" s="540">
        <f>'KB 2'!C$69</f>
        <v>0</v>
      </c>
      <c r="N37" s="540">
        <f>'KB 2'!D$69</f>
        <v>0</v>
      </c>
      <c r="O37" s="540">
        <f>'KB 2'!E$69</f>
        <v>0</v>
      </c>
      <c r="P37" s="540">
        <f>'KB 2'!F$69</f>
        <v>0</v>
      </c>
      <c r="Q37" s="540"/>
      <c r="R37" s="541" t="str">
        <f>'Z2'!H$63</f>
        <v>PARASHIKIMI I TE ARDHURAVE</v>
      </c>
      <c r="S37" s="542">
        <f t="shared" si="1"/>
        <v>0</v>
      </c>
      <c r="T37" s="542">
        <f t="shared" si="0"/>
        <v>-300</v>
      </c>
      <c r="U37" s="542">
        <f t="shared" si="0"/>
        <v>-800</v>
      </c>
      <c r="V37" s="542">
        <f t="shared" si="0"/>
        <v>-800</v>
      </c>
      <c r="W37" s="542">
        <f t="shared" si="0"/>
        <v>-800</v>
      </c>
      <c r="X37" s="540"/>
      <c r="Y37" s="540" t="str">
        <f>'KB 2'!H$69</f>
        <v>SHUMA NETO E KËRKUAR</v>
      </c>
      <c r="Z37" s="540">
        <f>'KB 2'!I$69</f>
        <v>0</v>
      </c>
      <c r="AA37" s="540">
        <f>'KB 2'!J$69</f>
        <v>-300</v>
      </c>
      <c r="AB37" s="540">
        <f>'KB 2'!K$69</f>
        <v>-800</v>
      </c>
      <c r="AC37" s="540">
        <f>'KB 2'!L$69</f>
        <v>-800</v>
      </c>
      <c r="AD37" s="540">
        <f>'KB 2'!M$69</f>
        <v>-800</v>
      </c>
      <c r="AE37" s="539"/>
      <c r="AF37" s="539"/>
      <c r="AG37" s="539"/>
    </row>
    <row r="38" spans="5:33" x14ac:dyDescent="0.25">
      <c r="E38" s="243"/>
      <c r="F38" s="243"/>
      <c r="H38" s="549">
        <f>'KB 2'!F$6</f>
        <v>0</v>
      </c>
      <c r="I38" s="243">
        <f>'KB 2'!J$6</f>
        <v>0</v>
      </c>
      <c r="K38" s="541" t="str">
        <f>C$3</f>
        <v>PARASHIKIMI I SHPENZIMEVE</v>
      </c>
      <c r="L38" s="540">
        <f>'KB 2'!B$103</f>
        <v>0</v>
      </c>
      <c r="M38" s="540">
        <f>'KB 2'!C$103</f>
        <v>0</v>
      </c>
      <c r="N38" s="540">
        <f>'KB 2'!D$103</f>
        <v>0</v>
      </c>
      <c r="O38" s="540">
        <f>'KB 2'!E$103</f>
        <v>0</v>
      </c>
      <c r="P38" s="540">
        <f>'KB 2'!F$103</f>
        <v>0</v>
      </c>
      <c r="Q38" s="540"/>
      <c r="R38" s="541" t="str">
        <f>'Z2'!H$63</f>
        <v>PARASHIKIMI I TE ARDHURAVE</v>
      </c>
      <c r="S38" s="542">
        <f t="shared" si="1"/>
        <v>0</v>
      </c>
      <c r="T38" s="542">
        <f t="shared" si="0"/>
        <v>0</v>
      </c>
      <c r="U38" s="542">
        <f t="shared" si="0"/>
        <v>0</v>
      </c>
      <c r="V38" s="542">
        <f t="shared" si="0"/>
        <v>0</v>
      </c>
      <c r="W38" s="542">
        <f t="shared" si="0"/>
        <v>0</v>
      </c>
      <c r="X38" s="540"/>
      <c r="Y38" s="540" t="str">
        <f>'KB 2'!H$103</f>
        <v>SHUMA NETO E KËRKUAR</v>
      </c>
      <c r="Z38" s="540">
        <f>'KB 2'!I$103</f>
        <v>0</v>
      </c>
      <c r="AA38" s="540">
        <f>'KB 2'!J$103</f>
        <v>0</v>
      </c>
      <c r="AB38" s="540">
        <f>'KB 2'!K$103</f>
        <v>0</v>
      </c>
      <c r="AC38" s="540">
        <f>'KB 2'!L$103</f>
        <v>0</v>
      </c>
      <c r="AD38" s="540">
        <f>'KB 2'!M$103</f>
        <v>0</v>
      </c>
      <c r="AE38" s="539"/>
      <c r="AF38" s="539"/>
      <c r="AG38" s="539"/>
    </row>
    <row r="39" spans="5:33" x14ac:dyDescent="0.25">
      <c r="E39" s="243"/>
      <c r="F39" s="243"/>
      <c r="H39" s="549">
        <f>'KB 2'!F$7</f>
        <v>0</v>
      </c>
      <c r="I39" s="243">
        <f>'KB 2'!J$7</f>
        <v>0</v>
      </c>
      <c r="K39" s="541" t="str">
        <f>C$3</f>
        <v>PARASHIKIMI I SHPENZIMEVE</v>
      </c>
      <c r="L39" s="540">
        <f>'KB 2'!B$137</f>
        <v>0</v>
      </c>
      <c r="M39" s="540">
        <f>'KB 2'!C$137</f>
        <v>0</v>
      </c>
      <c r="N39" s="540">
        <f>'KB 2'!D$137</f>
        <v>0</v>
      </c>
      <c r="O39" s="540">
        <f>'KB 2'!E$137</f>
        <v>0</v>
      </c>
      <c r="P39" s="540">
        <f>'KB 2'!F$137</f>
        <v>0</v>
      </c>
      <c r="Q39" s="540"/>
      <c r="R39" s="541" t="str">
        <f>'Z2'!H$63</f>
        <v>PARASHIKIMI I TE ARDHURAVE</v>
      </c>
      <c r="S39" s="542">
        <f t="shared" si="1"/>
        <v>0</v>
      </c>
      <c r="T39" s="542">
        <f t="shared" si="0"/>
        <v>0</v>
      </c>
      <c r="U39" s="542">
        <f t="shared" si="0"/>
        <v>0</v>
      </c>
      <c r="V39" s="542">
        <f t="shared" si="0"/>
        <v>0</v>
      </c>
      <c r="W39" s="542">
        <f t="shared" si="0"/>
        <v>0</v>
      </c>
      <c r="X39" s="540"/>
      <c r="Y39" s="540" t="str">
        <f>'KB 2'!H$137</f>
        <v>SHUMA NETO E KËRKUAR</v>
      </c>
      <c r="Z39" s="540">
        <f>'KB 2'!I$137</f>
        <v>0</v>
      </c>
      <c r="AA39" s="540">
        <f>'KB 2'!J$137</f>
        <v>0</v>
      </c>
      <c r="AB39" s="540">
        <f>'KB 2'!K$137</f>
        <v>0</v>
      </c>
      <c r="AC39" s="540">
        <f>'KB 2'!L$137</f>
        <v>0</v>
      </c>
      <c r="AD39" s="540">
        <f>'KB 2'!M$137</f>
        <v>0</v>
      </c>
      <c r="AE39" s="539"/>
      <c r="AF39" s="539"/>
      <c r="AG39" s="539"/>
    </row>
    <row r="40" spans="5:33" x14ac:dyDescent="0.25">
      <c r="H40" s="547"/>
      <c r="K40" s="541"/>
      <c r="L40" s="541"/>
      <c r="M40" s="541"/>
      <c r="N40" s="541"/>
      <c r="O40" s="541"/>
      <c r="P40" s="541"/>
      <c r="Q40" s="541"/>
      <c r="R40" s="541"/>
      <c r="S40" s="542"/>
      <c r="T40" s="542"/>
      <c r="U40" s="542"/>
      <c r="V40" s="542"/>
      <c r="W40" s="542"/>
      <c r="X40" s="541"/>
      <c r="Y40" s="541"/>
      <c r="Z40" s="541"/>
      <c r="AA40" s="541"/>
      <c r="AB40" s="541"/>
      <c r="AC40" s="541"/>
      <c r="AD40" s="541"/>
    </row>
    <row r="41" spans="5:33" x14ac:dyDescent="0.25">
      <c r="E41" s="243"/>
      <c r="F41" s="243"/>
      <c r="G41" s="297">
        <v>3</v>
      </c>
      <c r="H41" s="549" t="str">
        <f>'KB 3'!F$5</f>
        <v>Aktivitet në vazhdim</v>
      </c>
      <c r="I41" s="243" t="str">
        <f>'KB 3'!J$5</f>
        <v>Funksioni ekskluzive</v>
      </c>
      <c r="K41" s="541" t="str">
        <f>C$3</f>
        <v>PARASHIKIMI I SHPENZIMEVE</v>
      </c>
      <c r="L41" s="540">
        <f>'KB 3'!B$69</f>
        <v>2731</v>
      </c>
      <c r="M41" s="540">
        <f>'KB 3'!C$69</f>
        <v>4582</v>
      </c>
      <c r="N41" s="540">
        <f>'KB 3'!D$69</f>
        <v>4011.2927999999997</v>
      </c>
      <c r="O41" s="540">
        <f>'KB 3'!E$69</f>
        <v>4280.8516761599994</v>
      </c>
      <c r="P41" s="540">
        <f>'KB 3'!F$69</f>
        <v>4452.5138283740152</v>
      </c>
      <c r="Q41" s="540"/>
      <c r="R41" s="541" t="str">
        <f>'Z2'!H$63</f>
        <v>PARASHIKIMI I TE ARDHURAVE</v>
      </c>
      <c r="S41" s="542">
        <f t="shared" si="1"/>
        <v>-1122</v>
      </c>
      <c r="T41" s="542">
        <f t="shared" si="0"/>
        <v>-1200</v>
      </c>
      <c r="U41" s="542">
        <f t="shared" si="0"/>
        <v>-1800.81</v>
      </c>
      <c r="V41" s="542">
        <f t="shared" si="0"/>
        <v>-2000.6999099999998</v>
      </c>
      <c r="W41" s="542">
        <f t="shared" si="0"/>
        <v>-2000.6999099999998</v>
      </c>
      <c r="X41" s="540"/>
      <c r="Y41" s="540" t="str">
        <f>'KB 3'!H$69</f>
        <v>SHUMA NETO E KËRKUAR</v>
      </c>
      <c r="Z41" s="540">
        <f>'KB 3'!I$69</f>
        <v>1609</v>
      </c>
      <c r="AA41" s="540">
        <f>'KB 3'!J$69</f>
        <v>3382</v>
      </c>
      <c r="AB41" s="540">
        <f>'KB 3'!K$69</f>
        <v>2210.4827999999998</v>
      </c>
      <c r="AC41" s="540">
        <f>'KB 3'!L$69</f>
        <v>2280.1517661599996</v>
      </c>
      <c r="AD41" s="540">
        <f>'KB 3'!M$69</f>
        <v>2451.8139183740154</v>
      </c>
      <c r="AE41" s="539"/>
      <c r="AF41" s="539"/>
      <c r="AG41" s="539"/>
    </row>
    <row r="42" spans="5:33" x14ac:dyDescent="0.25">
      <c r="E42" s="243"/>
      <c r="F42" s="243"/>
      <c r="H42" s="549">
        <f>'KB 3'!F$6</f>
        <v>0</v>
      </c>
      <c r="I42" s="243">
        <f>'KB 3'!J$6</f>
        <v>0</v>
      </c>
      <c r="K42" s="541" t="str">
        <f>C$3</f>
        <v>PARASHIKIMI I SHPENZIMEVE</v>
      </c>
      <c r="L42" s="540">
        <f>'KB 3'!B$103</f>
        <v>0</v>
      </c>
      <c r="M42" s="540">
        <f>'KB 3'!C$103</f>
        <v>0</v>
      </c>
      <c r="N42" s="540">
        <f>'KB 3'!D$103</f>
        <v>0</v>
      </c>
      <c r="O42" s="540">
        <f>'KB 3'!E$103</f>
        <v>0</v>
      </c>
      <c r="P42" s="540">
        <f>'KB 3'!F$103</f>
        <v>0</v>
      </c>
      <c r="Q42" s="540"/>
      <c r="R42" s="541" t="str">
        <f>'Z2'!H$63</f>
        <v>PARASHIKIMI I TE ARDHURAVE</v>
      </c>
      <c r="S42" s="542">
        <f t="shared" si="1"/>
        <v>0</v>
      </c>
      <c r="T42" s="542">
        <f t="shared" si="0"/>
        <v>0</v>
      </c>
      <c r="U42" s="542">
        <f t="shared" si="0"/>
        <v>0</v>
      </c>
      <c r="V42" s="542">
        <f t="shared" si="0"/>
        <v>0</v>
      </c>
      <c r="W42" s="542">
        <f t="shared" si="0"/>
        <v>0</v>
      </c>
      <c r="X42" s="540"/>
      <c r="Y42" s="540" t="str">
        <f>'KB 3'!H$103</f>
        <v>SHUMA NETO E KËRKUAR</v>
      </c>
      <c r="Z42" s="540">
        <f>'KB 3'!I$103</f>
        <v>0</v>
      </c>
      <c r="AA42" s="540">
        <f>'KB 3'!J$103</f>
        <v>0</v>
      </c>
      <c r="AB42" s="540">
        <f>'KB 3'!K$103</f>
        <v>0</v>
      </c>
      <c r="AC42" s="540">
        <f>'KB 3'!L$103</f>
        <v>0</v>
      </c>
      <c r="AD42" s="540">
        <f>'KB 3'!M$103</f>
        <v>0</v>
      </c>
      <c r="AE42" s="539"/>
      <c r="AF42" s="539"/>
      <c r="AG42" s="539"/>
    </row>
    <row r="43" spans="5:33" x14ac:dyDescent="0.25">
      <c r="E43" s="243"/>
      <c r="F43" s="243"/>
      <c r="H43" s="549">
        <f>'KB 3'!F$7</f>
        <v>0</v>
      </c>
      <c r="I43" s="243">
        <f>'KB 3'!J$7</f>
        <v>0</v>
      </c>
      <c r="K43" s="541" t="str">
        <f>C$3</f>
        <v>PARASHIKIMI I SHPENZIMEVE</v>
      </c>
      <c r="L43" s="540">
        <f>'KB 3'!B$137</f>
        <v>0</v>
      </c>
      <c r="M43" s="540">
        <f>'KB 3'!C$137</f>
        <v>0</v>
      </c>
      <c r="N43" s="540">
        <f>'KB 3'!D$137</f>
        <v>0</v>
      </c>
      <c r="O43" s="540">
        <f>'KB 3'!E$137</f>
        <v>0</v>
      </c>
      <c r="P43" s="540">
        <f>'KB 3'!F$137</f>
        <v>0</v>
      </c>
      <c r="Q43" s="540"/>
      <c r="R43" s="541" t="str">
        <f>'Z2'!H$63</f>
        <v>PARASHIKIMI I TE ARDHURAVE</v>
      </c>
      <c r="S43" s="542">
        <f t="shared" si="1"/>
        <v>0</v>
      </c>
      <c r="T43" s="542">
        <f t="shared" si="0"/>
        <v>0</v>
      </c>
      <c r="U43" s="542">
        <f t="shared" si="0"/>
        <v>0</v>
      </c>
      <c r="V43" s="542">
        <f t="shared" si="0"/>
        <v>0</v>
      </c>
      <c r="W43" s="542">
        <f t="shared" si="0"/>
        <v>0</v>
      </c>
      <c r="X43" s="540"/>
      <c r="Y43" s="540" t="str">
        <f>'KB 3'!H$137</f>
        <v>SHUMA NETO E KËRKUAR</v>
      </c>
      <c r="Z43" s="540">
        <f>'KB 3'!I$137</f>
        <v>0</v>
      </c>
      <c r="AA43" s="540">
        <f>'KB 3'!J$137</f>
        <v>0</v>
      </c>
      <c r="AB43" s="540">
        <f>'KB 3'!K$137</f>
        <v>0</v>
      </c>
      <c r="AC43" s="540">
        <f>'KB 3'!L$137</f>
        <v>0</v>
      </c>
      <c r="AD43" s="540">
        <f>'KB 3'!M$137</f>
        <v>0</v>
      </c>
      <c r="AE43" s="539"/>
      <c r="AF43" s="539"/>
      <c r="AG43" s="539"/>
    </row>
    <row r="44" spans="5:33" x14ac:dyDescent="0.25">
      <c r="H44" s="547"/>
      <c r="K44" s="541"/>
      <c r="L44" s="541"/>
      <c r="M44" s="541"/>
      <c r="N44" s="541"/>
      <c r="O44" s="541"/>
      <c r="P44" s="541"/>
      <c r="Q44" s="541"/>
      <c r="R44" s="541"/>
      <c r="S44" s="542"/>
      <c r="T44" s="542"/>
      <c r="U44" s="542"/>
      <c r="V44" s="542"/>
      <c r="W44" s="542"/>
      <c r="X44" s="541"/>
      <c r="Y44" s="541"/>
      <c r="Z44" s="541"/>
      <c r="AA44" s="541"/>
      <c r="AB44" s="541"/>
      <c r="AC44" s="541"/>
      <c r="AD44" s="541"/>
    </row>
    <row r="45" spans="5:33" x14ac:dyDescent="0.25">
      <c r="E45" s="243"/>
      <c r="F45" s="243"/>
      <c r="G45" s="297">
        <v>4</v>
      </c>
      <c r="H45" s="549" t="str">
        <f>'KB 4'!F$5</f>
        <v>Aktivitet në vazhdim</v>
      </c>
      <c r="I45" s="243" t="str">
        <f>'KB 4'!J$5</f>
        <v>Funksioni ekskluzive</v>
      </c>
      <c r="K45" s="541" t="str">
        <f>C$3</f>
        <v>PARASHIKIMI I SHPENZIMEVE</v>
      </c>
      <c r="L45" s="540">
        <f>'KB 4'!B$69</f>
        <v>1007</v>
      </c>
      <c r="M45" s="540">
        <f>'KB 4'!C$69</f>
        <v>7937</v>
      </c>
      <c r="N45" s="540">
        <f>'KB 4'!D$69</f>
        <v>3466.0940000000001</v>
      </c>
      <c r="O45" s="540">
        <f>'KB 4'!E$69</f>
        <v>1587.4710519999999</v>
      </c>
      <c r="P45" s="540">
        <f>'KB 4'!F$69</f>
        <v>1647.794951976</v>
      </c>
      <c r="Q45" s="540"/>
      <c r="R45" s="541" t="str">
        <f>'Z2'!H$63</f>
        <v>PARASHIKIMI I TE ARDHURAVE</v>
      </c>
      <c r="S45" s="542">
        <f t="shared" si="1"/>
        <v>0</v>
      </c>
      <c r="T45" s="542">
        <f t="shared" si="0"/>
        <v>0</v>
      </c>
      <c r="U45" s="542">
        <f t="shared" si="0"/>
        <v>0</v>
      </c>
      <c r="V45" s="542">
        <f t="shared" si="0"/>
        <v>0</v>
      </c>
      <c r="W45" s="542">
        <f t="shared" si="0"/>
        <v>0</v>
      </c>
      <c r="X45" s="540"/>
      <c r="Y45" s="540" t="str">
        <f>'KB 4'!H$69</f>
        <v>SHUMA NETO E KËRKUAR</v>
      </c>
      <c r="Z45" s="540">
        <f>'KB 4'!I$69</f>
        <v>1007</v>
      </c>
      <c r="AA45" s="540">
        <f>'KB 4'!J$69</f>
        <v>7937</v>
      </c>
      <c r="AB45" s="540">
        <f>'KB 4'!K$69</f>
        <v>3466.0940000000001</v>
      </c>
      <c r="AC45" s="540">
        <f>'KB 4'!L$69</f>
        <v>1587.4710519999999</v>
      </c>
      <c r="AD45" s="540">
        <f>'KB 4'!M$69</f>
        <v>1647.794951976</v>
      </c>
      <c r="AE45" s="539"/>
      <c r="AF45" s="539"/>
      <c r="AG45" s="539"/>
    </row>
    <row r="46" spans="5:33" x14ac:dyDescent="0.25">
      <c r="E46" s="243"/>
      <c r="F46" s="243"/>
      <c r="H46" s="549">
        <f>'KB 4'!F$6</f>
        <v>0</v>
      </c>
      <c r="I46" s="243">
        <f>'KB 4'!J$6</f>
        <v>0</v>
      </c>
      <c r="K46" s="541" t="str">
        <f>C$3</f>
        <v>PARASHIKIMI I SHPENZIMEVE</v>
      </c>
      <c r="L46" s="540">
        <f>'KB 4'!B$103</f>
        <v>0</v>
      </c>
      <c r="M46" s="540">
        <f>'KB 4'!C$103</f>
        <v>0</v>
      </c>
      <c r="N46" s="540">
        <f>'KB 4'!D$103</f>
        <v>0</v>
      </c>
      <c r="O46" s="540">
        <f>'KB 4'!E$103</f>
        <v>0</v>
      </c>
      <c r="P46" s="540">
        <f>'KB 4'!F$103</f>
        <v>0</v>
      </c>
      <c r="Q46" s="540"/>
      <c r="R46" s="541" t="str">
        <f>'Z2'!H$63</f>
        <v>PARASHIKIMI I TE ARDHURAVE</v>
      </c>
      <c r="S46" s="542">
        <f t="shared" si="1"/>
        <v>0</v>
      </c>
      <c r="T46" s="542">
        <f t="shared" si="0"/>
        <v>0</v>
      </c>
      <c r="U46" s="542">
        <f t="shared" si="0"/>
        <v>0</v>
      </c>
      <c r="V46" s="542">
        <f t="shared" si="0"/>
        <v>0</v>
      </c>
      <c r="W46" s="542">
        <f t="shared" si="0"/>
        <v>0</v>
      </c>
      <c r="X46" s="540"/>
      <c r="Y46" s="540" t="str">
        <f>'KB 4'!H$103</f>
        <v>SHUMA NETO E KËRKUAR</v>
      </c>
      <c r="Z46" s="540">
        <f>'KB 4'!I$103</f>
        <v>0</v>
      </c>
      <c r="AA46" s="540">
        <f>'KB 4'!J$103</f>
        <v>0</v>
      </c>
      <c r="AB46" s="540">
        <f>'KB 4'!K$103</f>
        <v>0</v>
      </c>
      <c r="AC46" s="540">
        <f>'KB 4'!L$103</f>
        <v>0</v>
      </c>
      <c r="AD46" s="540">
        <f>'KB 4'!M$103</f>
        <v>0</v>
      </c>
      <c r="AE46" s="539"/>
      <c r="AF46" s="539"/>
      <c r="AG46" s="539"/>
    </row>
    <row r="47" spans="5:33" x14ac:dyDescent="0.25">
      <c r="E47" s="243"/>
      <c r="F47" s="243"/>
      <c r="H47" s="549">
        <f>'KB 4'!F$7</f>
        <v>0</v>
      </c>
      <c r="I47" s="243">
        <f>'KB 4'!J$7</f>
        <v>0</v>
      </c>
      <c r="K47" s="541" t="str">
        <f>C$3</f>
        <v>PARASHIKIMI I SHPENZIMEVE</v>
      </c>
      <c r="L47" s="540">
        <f>'KB 4'!B$137</f>
        <v>0</v>
      </c>
      <c r="M47" s="540">
        <f>'KB 4'!C$137</f>
        <v>0</v>
      </c>
      <c r="N47" s="540">
        <f>'KB 4'!D$137</f>
        <v>0</v>
      </c>
      <c r="O47" s="540">
        <f>'KB 4'!E$137</f>
        <v>0</v>
      </c>
      <c r="P47" s="540">
        <f>'KB 4'!F$137</f>
        <v>0</v>
      </c>
      <c r="Q47" s="540"/>
      <c r="R47" s="541" t="str">
        <f>'Z2'!H$63</f>
        <v>PARASHIKIMI I TE ARDHURAVE</v>
      </c>
      <c r="S47" s="542">
        <f t="shared" si="1"/>
        <v>0</v>
      </c>
      <c r="T47" s="542">
        <f t="shared" si="0"/>
        <v>0</v>
      </c>
      <c r="U47" s="542">
        <f t="shared" si="0"/>
        <v>0</v>
      </c>
      <c r="V47" s="542">
        <f t="shared" si="0"/>
        <v>0</v>
      </c>
      <c r="W47" s="542">
        <f t="shared" si="0"/>
        <v>0</v>
      </c>
      <c r="X47" s="540"/>
      <c r="Y47" s="540" t="str">
        <f>'KB 4'!H$137</f>
        <v>SHUMA NETO E KËRKUAR</v>
      </c>
      <c r="Z47" s="540">
        <f>'KB 4'!I$137</f>
        <v>0</v>
      </c>
      <c r="AA47" s="540">
        <f>'KB 4'!J$137</f>
        <v>0</v>
      </c>
      <c r="AB47" s="540">
        <f>'KB 4'!K$137</f>
        <v>0</v>
      </c>
      <c r="AC47" s="540">
        <f>'KB 4'!L$137</f>
        <v>0</v>
      </c>
      <c r="AD47" s="540">
        <f>'KB 4'!M$137</f>
        <v>0</v>
      </c>
      <c r="AE47" s="539"/>
      <c r="AF47" s="539"/>
      <c r="AG47" s="539"/>
    </row>
    <row r="48" spans="5:33" x14ac:dyDescent="0.25">
      <c r="H48" s="547"/>
      <c r="K48" s="541"/>
      <c r="L48" s="541"/>
      <c r="M48" s="541"/>
      <c r="N48" s="541"/>
      <c r="O48" s="541"/>
      <c r="P48" s="541"/>
      <c r="Q48" s="541"/>
      <c r="R48" s="541"/>
      <c r="S48" s="542"/>
      <c r="T48" s="542"/>
      <c r="U48" s="542"/>
      <c r="V48" s="542"/>
      <c r="W48" s="542"/>
      <c r="X48" s="541"/>
      <c r="Y48" s="541"/>
      <c r="Z48" s="541"/>
      <c r="AA48" s="541"/>
      <c r="AB48" s="541"/>
      <c r="AC48" s="541"/>
      <c r="AD48" s="541"/>
    </row>
    <row r="49" spans="5:33" x14ac:dyDescent="0.25">
      <c r="E49" s="243"/>
      <c r="F49" s="243"/>
      <c r="G49" s="297">
        <v>5</v>
      </c>
      <c r="H49" s="549">
        <f>'KB 5'!F$5</f>
        <v>0</v>
      </c>
      <c r="I49" s="243">
        <f>'KB 5'!J$5</f>
        <v>0</v>
      </c>
      <c r="K49" s="541" t="str">
        <f>C$3</f>
        <v>PARASHIKIMI I SHPENZIMEVE</v>
      </c>
      <c r="L49" s="540">
        <f>'KB 5'!B$69</f>
        <v>0</v>
      </c>
      <c r="M49" s="540">
        <f>'KB 5'!C$69</f>
        <v>0</v>
      </c>
      <c r="N49" s="540">
        <f>'KB 5'!D$69</f>
        <v>0</v>
      </c>
      <c r="O49" s="540">
        <f>'KB 5'!E$69</f>
        <v>0</v>
      </c>
      <c r="P49" s="540">
        <f>'KB 5'!F$69</f>
        <v>0</v>
      </c>
      <c r="Q49" s="540"/>
      <c r="R49" s="541" t="str">
        <f>'Z2'!H$63</f>
        <v>PARASHIKIMI I TE ARDHURAVE</v>
      </c>
      <c r="S49" s="542">
        <f t="shared" si="1"/>
        <v>0</v>
      </c>
      <c r="T49" s="542">
        <f t="shared" si="1"/>
        <v>0</v>
      </c>
      <c r="U49" s="542">
        <f t="shared" si="1"/>
        <v>0</v>
      </c>
      <c r="V49" s="542">
        <f t="shared" si="1"/>
        <v>0</v>
      </c>
      <c r="W49" s="542">
        <f t="shared" si="1"/>
        <v>0</v>
      </c>
      <c r="X49" s="540"/>
      <c r="Y49" s="540" t="str">
        <f>'KB 5'!H$69</f>
        <v>SHUMA NETO E KËRKUAR</v>
      </c>
      <c r="Z49" s="540">
        <f>'KB 5'!I$69</f>
        <v>0</v>
      </c>
      <c r="AA49" s="540">
        <f>'KB 5'!J$69</f>
        <v>0</v>
      </c>
      <c r="AB49" s="540">
        <f>'KB 5'!K$69</f>
        <v>0</v>
      </c>
      <c r="AC49" s="540">
        <f>'KB 5'!L$69</f>
        <v>0</v>
      </c>
      <c r="AD49" s="540">
        <f>'KB 5'!M$69</f>
        <v>0</v>
      </c>
      <c r="AE49" s="539"/>
      <c r="AF49" s="539"/>
      <c r="AG49" s="539"/>
    </row>
    <row r="50" spans="5:33" x14ac:dyDescent="0.25">
      <c r="E50" s="243"/>
      <c r="F50" s="243"/>
      <c r="H50" s="549">
        <f>'KB 5'!F$6</f>
        <v>0</v>
      </c>
      <c r="I50" s="243">
        <f>'KB 5'!J$6</f>
        <v>0</v>
      </c>
      <c r="K50" s="541" t="str">
        <f>C$3</f>
        <v>PARASHIKIMI I SHPENZIMEVE</v>
      </c>
      <c r="L50" s="540">
        <f>'KB 5'!B$103</f>
        <v>0</v>
      </c>
      <c r="M50" s="540">
        <f>'KB 5'!C$103</f>
        <v>0</v>
      </c>
      <c r="N50" s="540">
        <f>'KB 5'!D$103</f>
        <v>0</v>
      </c>
      <c r="O50" s="540">
        <f>'KB 5'!E$103</f>
        <v>0</v>
      </c>
      <c r="P50" s="540">
        <f>'KB 5'!F$103</f>
        <v>0</v>
      </c>
      <c r="Q50" s="540"/>
      <c r="R50" s="541" t="str">
        <f>'Z2'!H$63</f>
        <v>PARASHIKIMI I TE ARDHURAVE</v>
      </c>
      <c r="S50" s="542">
        <f t="shared" si="1"/>
        <v>0</v>
      </c>
      <c r="T50" s="542">
        <f t="shared" si="1"/>
        <v>0</v>
      </c>
      <c r="U50" s="542">
        <f t="shared" si="1"/>
        <v>0</v>
      </c>
      <c r="V50" s="542">
        <f t="shared" si="1"/>
        <v>0</v>
      </c>
      <c r="W50" s="542">
        <f t="shared" si="1"/>
        <v>0</v>
      </c>
      <c r="X50" s="540"/>
      <c r="Y50" s="540" t="str">
        <f>'KB 5'!H$103</f>
        <v>SHUMA NETO E KËRKUAR</v>
      </c>
      <c r="Z50" s="540">
        <f>'KB 5'!I$103</f>
        <v>0</v>
      </c>
      <c r="AA50" s="540">
        <f>'KB 5'!J$103</f>
        <v>0</v>
      </c>
      <c r="AB50" s="540">
        <f>'KB 5'!K$103</f>
        <v>0</v>
      </c>
      <c r="AC50" s="540">
        <f>'KB 5'!L$103</f>
        <v>0</v>
      </c>
      <c r="AD50" s="540">
        <f>'KB 5'!M$103</f>
        <v>0</v>
      </c>
      <c r="AE50" s="539"/>
      <c r="AF50" s="539"/>
      <c r="AG50" s="539"/>
    </row>
    <row r="51" spans="5:33" x14ac:dyDescent="0.25">
      <c r="E51" s="243"/>
      <c r="F51" s="243"/>
      <c r="H51" s="549">
        <f>'KB 5'!F$7</f>
        <v>0</v>
      </c>
      <c r="I51" s="243">
        <f>'KB 5'!J$7</f>
        <v>0</v>
      </c>
      <c r="K51" s="541" t="str">
        <f>C$3</f>
        <v>PARASHIKIMI I SHPENZIMEVE</v>
      </c>
      <c r="L51" s="540">
        <f>'KB 5'!B$137</f>
        <v>0</v>
      </c>
      <c r="M51" s="540">
        <f>'KB 5'!C$137</f>
        <v>0</v>
      </c>
      <c r="N51" s="540">
        <f>'KB 5'!D$137</f>
        <v>0</v>
      </c>
      <c r="O51" s="540">
        <f>'KB 5'!E$137</f>
        <v>0</v>
      </c>
      <c r="P51" s="540">
        <f>'KB 5'!F$137</f>
        <v>0</v>
      </c>
      <c r="Q51" s="540"/>
      <c r="R51" s="541" t="str">
        <f>'Z2'!H$63</f>
        <v>PARASHIKIMI I TE ARDHURAVE</v>
      </c>
      <c r="S51" s="542">
        <f t="shared" si="1"/>
        <v>0</v>
      </c>
      <c r="T51" s="542">
        <f t="shared" si="1"/>
        <v>0</v>
      </c>
      <c r="U51" s="542">
        <f t="shared" si="1"/>
        <v>0</v>
      </c>
      <c r="V51" s="542">
        <f t="shared" si="1"/>
        <v>0</v>
      </c>
      <c r="W51" s="542">
        <f t="shared" si="1"/>
        <v>0</v>
      </c>
      <c r="X51" s="540"/>
      <c r="Y51" s="540" t="str">
        <f>'KB 5'!H$137</f>
        <v>SHUMA NETO E KËRKUAR</v>
      </c>
      <c r="Z51" s="540">
        <f>'KB 5'!I$137</f>
        <v>0</v>
      </c>
      <c r="AA51" s="540">
        <f>'KB 5'!J$137</f>
        <v>0</v>
      </c>
      <c r="AB51" s="540">
        <f>'KB 5'!K$137</f>
        <v>0</v>
      </c>
      <c r="AC51" s="540">
        <f>'KB 5'!L$137</f>
        <v>0</v>
      </c>
      <c r="AD51" s="540">
        <f>'KB 5'!M$137</f>
        <v>0</v>
      </c>
      <c r="AE51" s="539"/>
      <c r="AF51" s="539"/>
      <c r="AG51" s="539"/>
    </row>
    <row r="52" spans="5:33" x14ac:dyDescent="0.25">
      <c r="H52" s="547"/>
      <c r="K52" s="541"/>
      <c r="L52" s="541"/>
      <c r="M52" s="541"/>
      <c r="N52" s="541"/>
      <c r="O52" s="541"/>
      <c r="P52" s="541"/>
      <c r="Q52" s="541"/>
      <c r="R52" s="541"/>
      <c r="S52" s="542"/>
      <c r="T52" s="542"/>
      <c r="U52" s="542"/>
      <c r="V52" s="542"/>
      <c r="W52" s="542"/>
      <c r="X52" s="541"/>
      <c r="Y52" s="541"/>
      <c r="Z52" s="541"/>
      <c r="AA52" s="541"/>
      <c r="AB52" s="541"/>
      <c r="AC52" s="541"/>
      <c r="AD52" s="541"/>
    </row>
    <row r="53" spans="5:33" x14ac:dyDescent="0.25">
      <c r="E53" s="243"/>
      <c r="F53" s="243"/>
      <c r="G53" s="297">
        <v>6</v>
      </c>
      <c r="H53" s="549">
        <f>'KB 6'!F$5</f>
        <v>0</v>
      </c>
      <c r="I53" s="243">
        <f>'KB 6'!J$5</f>
        <v>0</v>
      </c>
      <c r="K53" s="541" t="str">
        <f>C$3</f>
        <v>PARASHIKIMI I SHPENZIMEVE</v>
      </c>
      <c r="L53" s="540">
        <f>'KB 6'!B$69</f>
        <v>0</v>
      </c>
      <c r="M53" s="540">
        <f>'KB 6'!C$69</f>
        <v>0</v>
      </c>
      <c r="N53" s="540">
        <f>'KB 6'!D$69</f>
        <v>0</v>
      </c>
      <c r="O53" s="540">
        <f>'KB 6'!E$69</f>
        <v>0</v>
      </c>
      <c r="P53" s="540">
        <f>'KB 6'!F$69</f>
        <v>0</v>
      </c>
      <c r="Q53" s="540"/>
      <c r="R53" s="541" t="str">
        <f>'Z2'!H$63</f>
        <v>PARASHIKIMI I TE ARDHURAVE</v>
      </c>
      <c r="S53" s="542">
        <f t="shared" si="1"/>
        <v>0</v>
      </c>
      <c r="T53" s="542">
        <f t="shared" si="1"/>
        <v>0</v>
      </c>
      <c r="U53" s="542">
        <f t="shared" si="1"/>
        <v>0</v>
      </c>
      <c r="V53" s="542">
        <f t="shared" si="1"/>
        <v>0</v>
      </c>
      <c r="W53" s="542">
        <f t="shared" si="1"/>
        <v>0</v>
      </c>
      <c r="X53" s="540"/>
      <c r="Y53" s="540" t="str">
        <f>'KB 6'!H$69</f>
        <v>SHUMA NETO E KËRKUAR</v>
      </c>
      <c r="Z53" s="540">
        <f>'KB 6'!I$69</f>
        <v>0</v>
      </c>
      <c r="AA53" s="540">
        <f>'KB 6'!J$69</f>
        <v>0</v>
      </c>
      <c r="AB53" s="540">
        <f>'KB 6'!K$69</f>
        <v>0</v>
      </c>
      <c r="AC53" s="540">
        <f>'KB 6'!L$69</f>
        <v>0</v>
      </c>
      <c r="AD53" s="540">
        <f>'KB 6'!M$69</f>
        <v>0</v>
      </c>
      <c r="AE53" s="539"/>
      <c r="AF53" s="539"/>
      <c r="AG53" s="539"/>
    </row>
    <row r="54" spans="5:33" x14ac:dyDescent="0.25">
      <c r="E54" s="243"/>
      <c r="F54" s="243"/>
      <c r="H54" s="549">
        <f>'KB 6'!F$6</f>
        <v>0</v>
      </c>
      <c r="I54" s="243">
        <f>'KB 6'!J$6</f>
        <v>0</v>
      </c>
      <c r="K54" s="541" t="str">
        <f>C$3</f>
        <v>PARASHIKIMI I SHPENZIMEVE</v>
      </c>
      <c r="L54" s="540">
        <f>'KB 6'!B$103</f>
        <v>0</v>
      </c>
      <c r="M54" s="540">
        <f>'KB 6'!C$103</f>
        <v>0</v>
      </c>
      <c r="N54" s="540">
        <f>'KB 6'!D$103</f>
        <v>0</v>
      </c>
      <c r="O54" s="540">
        <f>'KB 6'!E$103</f>
        <v>0</v>
      </c>
      <c r="P54" s="540">
        <f>'KB 6'!F$103</f>
        <v>0</v>
      </c>
      <c r="Q54" s="540"/>
      <c r="R54" s="541" t="str">
        <f>'Z2'!H$63</f>
        <v>PARASHIKIMI I TE ARDHURAVE</v>
      </c>
      <c r="S54" s="542">
        <f t="shared" si="1"/>
        <v>0</v>
      </c>
      <c r="T54" s="542">
        <f t="shared" si="1"/>
        <v>0</v>
      </c>
      <c r="U54" s="542">
        <f t="shared" si="1"/>
        <v>0</v>
      </c>
      <c r="V54" s="542">
        <f t="shared" si="1"/>
        <v>0</v>
      </c>
      <c r="W54" s="542">
        <f t="shared" si="1"/>
        <v>0</v>
      </c>
      <c r="X54" s="540"/>
      <c r="Y54" s="540" t="str">
        <f>'KB 6'!H$103</f>
        <v>SHUMA NETO E KËRKUAR</v>
      </c>
      <c r="Z54" s="540">
        <f>'KB 6'!I$103</f>
        <v>0</v>
      </c>
      <c r="AA54" s="540">
        <f>'KB 6'!J$103</f>
        <v>0</v>
      </c>
      <c r="AB54" s="540">
        <f>'KB 6'!K$103</f>
        <v>0</v>
      </c>
      <c r="AC54" s="540">
        <f>'KB 6'!L$103</f>
        <v>0</v>
      </c>
      <c r="AD54" s="540">
        <f>'KB 6'!M$103</f>
        <v>0</v>
      </c>
      <c r="AE54" s="539"/>
      <c r="AF54" s="539"/>
      <c r="AG54" s="539"/>
    </row>
    <row r="55" spans="5:33" x14ac:dyDescent="0.25">
      <c r="E55" s="243"/>
      <c r="F55" s="243"/>
      <c r="H55" s="549">
        <f>'KB 6'!F$7</f>
        <v>0</v>
      </c>
      <c r="I55" s="243">
        <f>'KB 6'!J$7</f>
        <v>0</v>
      </c>
      <c r="K55" s="541" t="str">
        <f>C$3</f>
        <v>PARASHIKIMI I SHPENZIMEVE</v>
      </c>
      <c r="L55" s="540">
        <f>'KB 6'!B$137</f>
        <v>0</v>
      </c>
      <c r="M55" s="540">
        <f>'KB 6'!C$137</f>
        <v>0</v>
      </c>
      <c r="N55" s="540">
        <f>'KB 6'!D$137</f>
        <v>0</v>
      </c>
      <c r="O55" s="540">
        <f>'KB 6'!E$137</f>
        <v>0</v>
      </c>
      <c r="P55" s="540">
        <f>'KB 6'!F$137</f>
        <v>0</v>
      </c>
      <c r="Q55" s="540"/>
      <c r="R55" s="541" t="str">
        <f>'Z2'!H$63</f>
        <v>PARASHIKIMI I TE ARDHURAVE</v>
      </c>
      <c r="S55" s="542">
        <f t="shared" si="1"/>
        <v>0</v>
      </c>
      <c r="T55" s="542">
        <f t="shared" si="1"/>
        <v>0</v>
      </c>
      <c r="U55" s="542">
        <f t="shared" si="1"/>
        <v>0</v>
      </c>
      <c r="V55" s="542">
        <f t="shared" si="1"/>
        <v>0</v>
      </c>
      <c r="W55" s="542">
        <f t="shared" si="1"/>
        <v>0</v>
      </c>
      <c r="X55" s="540"/>
      <c r="Y55" s="540" t="str">
        <f>'KB 6'!H$137</f>
        <v>SHUMA NETO E KËRKUAR</v>
      </c>
      <c r="Z55" s="540">
        <f>'KB 6'!I$137</f>
        <v>0</v>
      </c>
      <c r="AA55" s="540">
        <f>'KB 6'!J$137</f>
        <v>0</v>
      </c>
      <c r="AB55" s="540">
        <f>'KB 6'!K$137</f>
        <v>0</v>
      </c>
      <c r="AC55" s="540">
        <f>'KB 6'!L$137</f>
        <v>0</v>
      </c>
      <c r="AD55" s="540">
        <f>'KB 6'!M$137</f>
        <v>0</v>
      </c>
      <c r="AE55" s="539"/>
      <c r="AF55" s="539"/>
      <c r="AG55" s="539"/>
    </row>
    <row r="56" spans="5:33" x14ac:dyDescent="0.25">
      <c r="H56" s="547"/>
      <c r="K56" s="541"/>
      <c r="L56" s="541"/>
      <c r="M56" s="541"/>
      <c r="N56" s="541"/>
      <c r="O56" s="541"/>
      <c r="P56" s="541"/>
      <c r="Q56" s="541"/>
      <c r="R56" s="541"/>
      <c r="S56" s="542"/>
      <c r="T56" s="542"/>
      <c r="U56" s="542"/>
      <c r="V56" s="542"/>
      <c r="W56" s="542"/>
      <c r="X56" s="541"/>
      <c r="Y56" s="541"/>
      <c r="Z56" s="541"/>
      <c r="AA56" s="541"/>
      <c r="AB56" s="541"/>
      <c r="AC56" s="541"/>
      <c r="AD56" s="541"/>
    </row>
    <row r="57" spans="5:33" x14ac:dyDescent="0.25">
      <c r="E57" s="243"/>
      <c r="F57" s="243"/>
      <c r="G57" s="297">
        <v>7</v>
      </c>
      <c r="H57" s="549">
        <f>'KB 7'!F$5</f>
        <v>0</v>
      </c>
      <c r="I57" s="243">
        <f>'KB 7'!J$5</f>
        <v>0</v>
      </c>
      <c r="K57" s="541" t="str">
        <f>C$3</f>
        <v>PARASHIKIMI I SHPENZIMEVE</v>
      </c>
      <c r="L57" s="540">
        <f>'KB 7'!B$69</f>
        <v>0</v>
      </c>
      <c r="M57" s="540">
        <f>'KB 7'!C$69</f>
        <v>0</v>
      </c>
      <c r="N57" s="540">
        <f>'KB 7'!D$69</f>
        <v>0</v>
      </c>
      <c r="O57" s="540">
        <f>'KB 7'!E$69</f>
        <v>0</v>
      </c>
      <c r="P57" s="540">
        <f>'KB 7'!F$69</f>
        <v>0</v>
      </c>
      <c r="Q57" s="540"/>
      <c r="R57" s="541" t="str">
        <f>'Z2'!H$63</f>
        <v>PARASHIKIMI I TE ARDHURAVE</v>
      </c>
      <c r="S57" s="542">
        <f t="shared" si="1"/>
        <v>0</v>
      </c>
      <c r="T57" s="542">
        <f t="shared" si="1"/>
        <v>0</v>
      </c>
      <c r="U57" s="542">
        <f t="shared" si="1"/>
        <v>0</v>
      </c>
      <c r="V57" s="542">
        <f t="shared" si="1"/>
        <v>0</v>
      </c>
      <c r="W57" s="542">
        <f t="shared" si="1"/>
        <v>0</v>
      </c>
      <c r="X57" s="540"/>
      <c r="Y57" s="540" t="str">
        <f>'KB 7'!H$69</f>
        <v>SHUMA NETO E KËRKUAR</v>
      </c>
      <c r="Z57" s="540">
        <f>'KB 7'!I$69</f>
        <v>0</v>
      </c>
      <c r="AA57" s="540">
        <f>'KB 7'!J$69</f>
        <v>0</v>
      </c>
      <c r="AB57" s="540">
        <f>'KB 7'!K$69</f>
        <v>0</v>
      </c>
      <c r="AC57" s="540">
        <f>'KB 7'!L$69</f>
        <v>0</v>
      </c>
      <c r="AD57" s="540">
        <f>'KB 7'!M$69</f>
        <v>0</v>
      </c>
      <c r="AE57" s="539"/>
      <c r="AF57" s="539"/>
      <c r="AG57" s="539"/>
    </row>
    <row r="58" spans="5:33" x14ac:dyDescent="0.25">
      <c r="E58" s="243"/>
      <c r="F58" s="243"/>
      <c r="H58" s="549">
        <f>'KB 7'!F$6</f>
        <v>0</v>
      </c>
      <c r="I58" s="243">
        <f>'KB 7'!J$6</f>
        <v>0</v>
      </c>
      <c r="K58" s="541" t="str">
        <f>C$3</f>
        <v>PARASHIKIMI I SHPENZIMEVE</v>
      </c>
      <c r="L58" s="540">
        <f>'KB 7'!B$103</f>
        <v>0</v>
      </c>
      <c r="M58" s="540">
        <f>'KB 7'!C$103</f>
        <v>0</v>
      </c>
      <c r="N58" s="540">
        <f>'KB 7'!D$103</f>
        <v>0</v>
      </c>
      <c r="O58" s="540">
        <f>'KB 7'!E$103</f>
        <v>0</v>
      </c>
      <c r="P58" s="540">
        <f>'KB 7'!F$103</f>
        <v>0</v>
      </c>
      <c r="Q58" s="540"/>
      <c r="R58" s="541" t="str">
        <f>'Z2'!H$63</f>
        <v>PARASHIKIMI I TE ARDHURAVE</v>
      </c>
      <c r="S58" s="542">
        <f t="shared" si="1"/>
        <v>0</v>
      </c>
      <c r="T58" s="542">
        <f t="shared" si="1"/>
        <v>0</v>
      </c>
      <c r="U58" s="542">
        <f t="shared" si="1"/>
        <v>0</v>
      </c>
      <c r="V58" s="542">
        <f t="shared" si="1"/>
        <v>0</v>
      </c>
      <c r="W58" s="542">
        <f t="shared" si="1"/>
        <v>0</v>
      </c>
      <c r="X58" s="540"/>
      <c r="Y58" s="540" t="str">
        <f>'KB 7'!H$103</f>
        <v>SHUMA NETO E KËRKUAR</v>
      </c>
      <c r="Z58" s="540">
        <f>'KB 7'!I$103</f>
        <v>0</v>
      </c>
      <c r="AA58" s="540">
        <f>'KB 7'!J$103</f>
        <v>0</v>
      </c>
      <c r="AB58" s="540">
        <f>'KB 7'!K$103</f>
        <v>0</v>
      </c>
      <c r="AC58" s="540">
        <f>'KB 7'!L$103</f>
        <v>0</v>
      </c>
      <c r="AD58" s="540">
        <f>'KB 7'!M$103</f>
        <v>0</v>
      </c>
      <c r="AE58" s="539"/>
      <c r="AF58" s="539"/>
      <c r="AG58" s="539"/>
    </row>
    <row r="59" spans="5:33" x14ac:dyDescent="0.25">
      <c r="E59" s="243"/>
      <c r="F59" s="243"/>
      <c r="H59" s="549">
        <f>'KB 7'!F$7</f>
        <v>0</v>
      </c>
      <c r="I59" s="243">
        <f>'KB 7'!J$7</f>
        <v>0</v>
      </c>
      <c r="K59" s="541" t="str">
        <f>C$3</f>
        <v>PARASHIKIMI I SHPENZIMEVE</v>
      </c>
      <c r="L59" s="540">
        <f>'KB 7'!B$137</f>
        <v>0</v>
      </c>
      <c r="M59" s="540">
        <f>'KB 7'!C$137</f>
        <v>0</v>
      </c>
      <c r="N59" s="540">
        <f>'KB 7'!D$137</f>
        <v>0</v>
      </c>
      <c r="O59" s="540">
        <f>'KB 7'!E$137</f>
        <v>0</v>
      </c>
      <c r="P59" s="540">
        <f>'KB 7'!F$137</f>
        <v>0</v>
      </c>
      <c r="Q59" s="540"/>
      <c r="R59" s="541" t="str">
        <f>'Z2'!H$63</f>
        <v>PARASHIKIMI I TE ARDHURAVE</v>
      </c>
      <c r="S59" s="542">
        <f t="shared" si="1"/>
        <v>0</v>
      </c>
      <c r="T59" s="542">
        <f t="shared" si="1"/>
        <v>0</v>
      </c>
      <c r="U59" s="542">
        <f t="shared" si="1"/>
        <v>0</v>
      </c>
      <c r="V59" s="542">
        <f t="shared" si="1"/>
        <v>0</v>
      </c>
      <c r="W59" s="542">
        <f t="shared" si="1"/>
        <v>0</v>
      </c>
      <c r="X59" s="540"/>
      <c r="Y59" s="540" t="str">
        <f>'KB 7'!H$137</f>
        <v>SHUMA NETO E KËRKUAR</v>
      </c>
      <c r="Z59" s="540">
        <f>'KB 7'!I$137</f>
        <v>0</v>
      </c>
      <c r="AA59" s="540">
        <f>'KB 7'!J$137</f>
        <v>0</v>
      </c>
      <c r="AB59" s="540">
        <f>'KB 7'!K$137</f>
        <v>0</v>
      </c>
      <c r="AC59" s="540">
        <f>'KB 7'!L$137</f>
        <v>0</v>
      </c>
      <c r="AD59" s="540">
        <f>'KB 7'!M$137</f>
        <v>0</v>
      </c>
      <c r="AE59" s="539"/>
      <c r="AF59" s="539"/>
      <c r="AG59" s="539"/>
    </row>
    <row r="60" spans="5:33" x14ac:dyDescent="0.25">
      <c r="H60" s="547"/>
      <c r="K60" s="541"/>
      <c r="L60" s="541"/>
      <c r="M60" s="541"/>
      <c r="N60" s="541"/>
      <c r="O60" s="541"/>
      <c r="P60" s="541"/>
      <c r="Q60" s="541"/>
      <c r="R60" s="541"/>
      <c r="S60" s="542"/>
      <c r="T60" s="542"/>
      <c r="U60" s="542"/>
      <c r="V60" s="542"/>
      <c r="W60" s="542"/>
      <c r="X60" s="541"/>
      <c r="Y60" s="541"/>
      <c r="Z60" s="541"/>
      <c r="AA60" s="541"/>
      <c r="AB60" s="541"/>
      <c r="AC60" s="541"/>
      <c r="AD60" s="541"/>
    </row>
    <row r="61" spans="5:33" x14ac:dyDescent="0.25">
      <c r="E61" s="243"/>
      <c r="F61" s="243"/>
      <c r="G61" s="297">
        <v>8</v>
      </c>
      <c r="H61" s="549" t="str">
        <f>'KB 8'!F$5</f>
        <v>Aktivitet në vazhdim</v>
      </c>
      <c r="I61" s="243" t="str">
        <f>'KB 8'!J$5</f>
        <v>Funksioni ekskluzive</v>
      </c>
      <c r="K61" s="541" t="str">
        <f>C$3</f>
        <v>PARASHIKIMI I SHPENZIMEVE</v>
      </c>
      <c r="L61" s="540">
        <f>'KB 8'!B$69</f>
        <v>150</v>
      </c>
      <c r="M61" s="540">
        <f>'KB 8'!C$69</f>
        <v>0</v>
      </c>
      <c r="N61" s="540">
        <f>'KB 8'!D$69</f>
        <v>0</v>
      </c>
      <c r="O61" s="540">
        <f>'KB 8'!E$69</f>
        <v>0</v>
      </c>
      <c r="P61" s="540">
        <f>'KB 8'!F$69</f>
        <v>0</v>
      </c>
      <c r="Q61" s="540"/>
      <c r="R61" s="541" t="str">
        <f>'Z2'!H$63</f>
        <v>PARASHIKIMI I TE ARDHURAVE</v>
      </c>
      <c r="S61" s="542">
        <f t="shared" si="1"/>
        <v>-38</v>
      </c>
      <c r="T61" s="542">
        <f t="shared" si="1"/>
        <v>0</v>
      </c>
      <c r="U61" s="542">
        <f t="shared" si="1"/>
        <v>0</v>
      </c>
      <c r="V61" s="542">
        <f t="shared" si="1"/>
        <v>0</v>
      </c>
      <c r="W61" s="542">
        <f t="shared" si="1"/>
        <v>0</v>
      </c>
      <c r="X61" s="540"/>
      <c r="Y61" s="540" t="str">
        <f>'KB 8'!H$69</f>
        <v>SHUMA NETO E KËRKUAR</v>
      </c>
      <c r="Z61" s="540">
        <f>'KB 8'!I$69</f>
        <v>112</v>
      </c>
      <c r="AA61" s="540">
        <f>'KB 8'!J$69</f>
        <v>0</v>
      </c>
      <c r="AB61" s="540">
        <f>'KB 8'!K$69</f>
        <v>0</v>
      </c>
      <c r="AC61" s="540">
        <f>'KB 8'!L$69</f>
        <v>0</v>
      </c>
      <c r="AD61" s="540">
        <f>'KB 8'!M$69</f>
        <v>0</v>
      </c>
      <c r="AE61" s="539"/>
      <c r="AF61" s="539"/>
      <c r="AG61" s="539"/>
    </row>
    <row r="62" spans="5:33" x14ac:dyDescent="0.25">
      <c r="E62" s="243"/>
      <c r="F62" s="243"/>
      <c r="H62" s="549">
        <f>'KB 8'!F$6</f>
        <v>0</v>
      </c>
      <c r="I62" s="243">
        <f>'KB 8'!J$6</f>
        <v>0</v>
      </c>
      <c r="K62" s="541" t="str">
        <f>C$3</f>
        <v>PARASHIKIMI I SHPENZIMEVE</v>
      </c>
      <c r="L62" s="540">
        <f>'KB 8'!B$103</f>
        <v>0</v>
      </c>
      <c r="M62" s="540">
        <f>'KB 8'!C$103</f>
        <v>0</v>
      </c>
      <c r="N62" s="540">
        <f>'KB 8'!D$103</f>
        <v>0</v>
      </c>
      <c r="O62" s="540">
        <f>'KB 8'!E$103</f>
        <v>0</v>
      </c>
      <c r="P62" s="540">
        <f>'KB 8'!F$103</f>
        <v>0</v>
      </c>
      <c r="Q62" s="540"/>
      <c r="R62" s="541" t="str">
        <f>'Z2'!H$63</f>
        <v>PARASHIKIMI I TE ARDHURAVE</v>
      </c>
      <c r="S62" s="542">
        <f t="shared" si="1"/>
        <v>0</v>
      </c>
      <c r="T62" s="542">
        <f t="shared" si="1"/>
        <v>0</v>
      </c>
      <c r="U62" s="542">
        <f t="shared" si="1"/>
        <v>0</v>
      </c>
      <c r="V62" s="542">
        <f t="shared" si="1"/>
        <v>0</v>
      </c>
      <c r="W62" s="542">
        <f t="shared" si="1"/>
        <v>0</v>
      </c>
      <c r="X62" s="540"/>
      <c r="Y62" s="540" t="str">
        <f>'KB 8'!H$103</f>
        <v>SHUMA NETO E KËRKUAR</v>
      </c>
      <c r="Z62" s="540">
        <f>'KB 8'!I$103</f>
        <v>0</v>
      </c>
      <c r="AA62" s="540">
        <f>'KB 8'!J$103</f>
        <v>0</v>
      </c>
      <c r="AB62" s="540">
        <f>'KB 8'!K$103</f>
        <v>0</v>
      </c>
      <c r="AC62" s="540">
        <f>'KB 8'!L$103</f>
        <v>0</v>
      </c>
      <c r="AD62" s="540">
        <f>'KB 8'!M$103</f>
        <v>0</v>
      </c>
      <c r="AE62" s="539"/>
      <c r="AF62" s="539"/>
      <c r="AG62" s="539"/>
    </row>
    <row r="63" spans="5:33" x14ac:dyDescent="0.25">
      <c r="E63" s="243"/>
      <c r="F63" s="243"/>
      <c r="H63" s="549">
        <f>'KB 8'!F$7</f>
        <v>0</v>
      </c>
      <c r="I63" s="243">
        <f>'KB 8'!J$7</f>
        <v>0</v>
      </c>
      <c r="K63" s="541" t="str">
        <f>C$3</f>
        <v>PARASHIKIMI I SHPENZIMEVE</v>
      </c>
      <c r="L63" s="540">
        <f>'KB 8'!B$137</f>
        <v>0</v>
      </c>
      <c r="M63" s="540">
        <f>'KB 8'!C$137</f>
        <v>0</v>
      </c>
      <c r="N63" s="540">
        <f>'KB 8'!D$137</f>
        <v>0</v>
      </c>
      <c r="O63" s="540">
        <f>'KB 8'!E$137</f>
        <v>0</v>
      </c>
      <c r="P63" s="540">
        <f>'KB 8'!F$137</f>
        <v>0</v>
      </c>
      <c r="Q63" s="540"/>
      <c r="R63" s="541" t="str">
        <f>'Z2'!H$63</f>
        <v>PARASHIKIMI I TE ARDHURAVE</v>
      </c>
      <c r="S63" s="542">
        <f t="shared" si="1"/>
        <v>0</v>
      </c>
      <c r="T63" s="542">
        <f t="shared" si="1"/>
        <v>0</v>
      </c>
      <c r="U63" s="542">
        <f t="shared" si="1"/>
        <v>0</v>
      </c>
      <c r="V63" s="542">
        <f t="shared" si="1"/>
        <v>0</v>
      </c>
      <c r="W63" s="542">
        <f t="shared" si="1"/>
        <v>0</v>
      </c>
      <c r="X63" s="540"/>
      <c r="Y63" s="540" t="str">
        <f>'KB 8'!H$137</f>
        <v>SHUMA NETO E KËRKUAR</v>
      </c>
      <c r="Z63" s="540">
        <f>'KB 8'!I$137</f>
        <v>0</v>
      </c>
      <c r="AA63" s="540">
        <f>'KB 8'!J$137</f>
        <v>0</v>
      </c>
      <c r="AB63" s="540">
        <f>'KB 8'!K$137</f>
        <v>0</v>
      </c>
      <c r="AC63" s="540">
        <f>'KB 8'!L$137</f>
        <v>0</v>
      </c>
      <c r="AD63" s="540">
        <f>'KB 8'!M$137</f>
        <v>0</v>
      </c>
      <c r="AE63" s="539"/>
      <c r="AF63" s="539"/>
      <c r="AG63" s="539"/>
    </row>
    <row r="64" spans="5:33" x14ac:dyDescent="0.25">
      <c r="H64" s="547"/>
      <c r="K64" s="541"/>
      <c r="L64" s="541"/>
      <c r="M64" s="541"/>
      <c r="N64" s="541"/>
      <c r="O64" s="541"/>
      <c r="P64" s="541"/>
      <c r="Q64" s="541"/>
      <c r="R64" s="541"/>
      <c r="S64" s="542"/>
      <c r="T64" s="542"/>
      <c r="U64" s="542"/>
      <c r="V64" s="542"/>
      <c r="W64" s="542"/>
      <c r="X64" s="541"/>
      <c r="Y64" s="541"/>
      <c r="Z64" s="541"/>
      <c r="AA64" s="541"/>
      <c r="AB64" s="541"/>
      <c r="AC64" s="541"/>
      <c r="AD64" s="541"/>
    </row>
    <row r="65" spans="5:33" x14ac:dyDescent="0.25">
      <c r="E65" s="243"/>
      <c r="F65" s="243"/>
      <c r="G65" s="297">
        <v>9</v>
      </c>
      <c r="H65" s="549">
        <f>'KB 9'!F$5</f>
        <v>0</v>
      </c>
      <c r="I65" s="243">
        <f>'KB 9'!J$5</f>
        <v>0</v>
      </c>
      <c r="K65" s="541" t="str">
        <f>C$3</f>
        <v>PARASHIKIMI I SHPENZIMEVE</v>
      </c>
      <c r="L65" s="540">
        <f>'KB 9'!B$69</f>
        <v>0</v>
      </c>
      <c r="M65" s="540">
        <f>'KB 9'!C$69</f>
        <v>0</v>
      </c>
      <c r="N65" s="540">
        <f>'KB 9'!D$69</f>
        <v>0</v>
      </c>
      <c r="O65" s="540">
        <f>'KB 9'!E$69</f>
        <v>0</v>
      </c>
      <c r="P65" s="540">
        <f>'KB 9'!F$69</f>
        <v>0</v>
      </c>
      <c r="Q65" s="540"/>
      <c r="R65" s="541" t="str">
        <f>'Z2'!H$63</f>
        <v>PARASHIKIMI I TE ARDHURAVE</v>
      </c>
      <c r="S65" s="542">
        <f t="shared" si="1"/>
        <v>0</v>
      </c>
      <c r="T65" s="542">
        <f t="shared" si="1"/>
        <v>0</v>
      </c>
      <c r="U65" s="542">
        <f t="shared" si="1"/>
        <v>0</v>
      </c>
      <c r="V65" s="542">
        <f t="shared" si="1"/>
        <v>0</v>
      </c>
      <c r="W65" s="542">
        <f t="shared" si="1"/>
        <v>0</v>
      </c>
      <c r="X65" s="540"/>
      <c r="Y65" s="540" t="str">
        <f>'KB 9'!H$69</f>
        <v>SHUMA NETO E KËRKUAR</v>
      </c>
      <c r="Z65" s="540">
        <f>'KB 9'!I$69</f>
        <v>0</v>
      </c>
      <c r="AA65" s="540">
        <f>'KB 9'!J$69</f>
        <v>0</v>
      </c>
      <c r="AB65" s="540">
        <f>'KB 9'!K$69</f>
        <v>0</v>
      </c>
      <c r="AC65" s="540">
        <f>'KB 9'!L$69</f>
        <v>0</v>
      </c>
      <c r="AD65" s="540">
        <f>'KB 9'!M$69</f>
        <v>0</v>
      </c>
      <c r="AE65" s="539"/>
      <c r="AF65" s="539"/>
      <c r="AG65" s="539"/>
    </row>
    <row r="66" spans="5:33" x14ac:dyDescent="0.25">
      <c r="E66" s="243"/>
      <c r="F66" s="243"/>
      <c r="H66" s="549">
        <f>'KB 9'!F$6</f>
        <v>0</v>
      </c>
      <c r="I66" s="243">
        <f>'KB 9'!J$6</f>
        <v>0</v>
      </c>
      <c r="K66" s="541" t="str">
        <f>C$3</f>
        <v>PARASHIKIMI I SHPENZIMEVE</v>
      </c>
      <c r="L66" s="540">
        <f>'KB 9'!B$103</f>
        <v>0</v>
      </c>
      <c r="M66" s="540">
        <f>'KB 9'!C$103</f>
        <v>0</v>
      </c>
      <c r="N66" s="540">
        <f>'KB 9'!D$103</f>
        <v>0</v>
      </c>
      <c r="O66" s="540">
        <f>'KB 9'!E$103</f>
        <v>0</v>
      </c>
      <c r="P66" s="540">
        <f>'KB 9'!F$103</f>
        <v>0</v>
      </c>
      <c r="Q66" s="540"/>
      <c r="R66" s="541" t="str">
        <f>'Z2'!H$63</f>
        <v>PARASHIKIMI I TE ARDHURAVE</v>
      </c>
      <c r="S66" s="542">
        <f t="shared" si="1"/>
        <v>0</v>
      </c>
      <c r="T66" s="542">
        <f t="shared" si="1"/>
        <v>0</v>
      </c>
      <c r="U66" s="542">
        <f t="shared" si="1"/>
        <v>0</v>
      </c>
      <c r="V66" s="542">
        <f t="shared" si="1"/>
        <v>0</v>
      </c>
      <c r="W66" s="542">
        <f t="shared" si="1"/>
        <v>0</v>
      </c>
      <c r="X66" s="540"/>
      <c r="Y66" s="540" t="str">
        <f>'KB 9'!H$103</f>
        <v>SHUMA NETO E KËRKUAR</v>
      </c>
      <c r="Z66" s="540">
        <f>'KB 9'!I$103</f>
        <v>0</v>
      </c>
      <c r="AA66" s="540">
        <f>'KB 9'!J$103</f>
        <v>0</v>
      </c>
      <c r="AB66" s="540">
        <f>'KB 9'!K$103</f>
        <v>0</v>
      </c>
      <c r="AC66" s="540">
        <f>'KB 9'!L$103</f>
        <v>0</v>
      </c>
      <c r="AD66" s="540">
        <f>'KB 9'!M$103</f>
        <v>0</v>
      </c>
      <c r="AE66" s="539"/>
      <c r="AF66" s="539"/>
      <c r="AG66" s="539"/>
    </row>
    <row r="67" spans="5:33" outlineLevel="1" x14ac:dyDescent="0.25">
      <c r="E67" s="243"/>
      <c r="F67" s="243"/>
      <c r="H67" s="549">
        <f>'KB 9'!F$7</f>
        <v>0</v>
      </c>
      <c r="I67" s="243">
        <f>'KB 9'!J$7</f>
        <v>0</v>
      </c>
      <c r="K67" s="541" t="str">
        <f>C$3</f>
        <v>PARASHIKIMI I SHPENZIMEVE</v>
      </c>
      <c r="L67" s="540">
        <f>'KB 9'!B$137</f>
        <v>0</v>
      </c>
      <c r="M67" s="540">
        <f>'KB 9'!C$137</f>
        <v>0</v>
      </c>
      <c r="N67" s="540">
        <f>'KB 9'!D$137</f>
        <v>0</v>
      </c>
      <c r="O67" s="540">
        <f>'KB 9'!E$137</f>
        <v>0</v>
      </c>
      <c r="P67" s="540">
        <f>'KB 9'!F$137</f>
        <v>0</v>
      </c>
      <c r="Q67" s="540"/>
      <c r="R67" s="541" t="str">
        <f>'Z2'!H$63</f>
        <v>PARASHIKIMI I TE ARDHURAVE</v>
      </c>
      <c r="S67" s="542">
        <f t="shared" si="1"/>
        <v>0</v>
      </c>
      <c r="T67" s="542">
        <f t="shared" si="1"/>
        <v>0</v>
      </c>
      <c r="U67" s="542">
        <f t="shared" si="1"/>
        <v>0</v>
      </c>
      <c r="V67" s="542">
        <f t="shared" si="1"/>
        <v>0</v>
      </c>
      <c r="W67" s="542">
        <f t="shared" si="1"/>
        <v>0</v>
      </c>
      <c r="X67" s="540"/>
      <c r="Y67" s="540" t="str">
        <f>'KB 9'!H$137</f>
        <v>SHUMA NETO E KËRKUAR</v>
      </c>
      <c r="Z67" s="540">
        <f>'KB 9'!I$137</f>
        <v>0</v>
      </c>
      <c r="AA67" s="540">
        <f>'KB 9'!J$137</f>
        <v>0</v>
      </c>
      <c r="AB67" s="540">
        <f>'KB 9'!K$137</f>
        <v>0</v>
      </c>
      <c r="AC67" s="540">
        <f>'KB 9'!L$137</f>
        <v>0</v>
      </c>
      <c r="AD67" s="540">
        <f>'KB 9'!M$137</f>
        <v>0</v>
      </c>
      <c r="AE67" s="539"/>
      <c r="AF67" s="539"/>
      <c r="AG67" s="539"/>
    </row>
    <row r="68" spans="5:33" outlineLevel="1" x14ac:dyDescent="0.25">
      <c r="H68" s="547"/>
      <c r="K68" s="541"/>
      <c r="L68" s="541"/>
      <c r="M68" s="541"/>
      <c r="N68" s="541"/>
      <c r="O68" s="541"/>
      <c r="P68" s="541"/>
      <c r="Q68" s="541"/>
      <c r="R68" s="541"/>
      <c r="S68" s="542"/>
      <c r="T68" s="542"/>
      <c r="U68" s="542"/>
      <c r="V68" s="542"/>
      <c r="W68" s="542"/>
      <c r="X68" s="541"/>
      <c r="Y68" s="541"/>
      <c r="Z68" s="541"/>
      <c r="AA68" s="541"/>
      <c r="AB68" s="541"/>
      <c r="AC68" s="541"/>
      <c r="AD68" s="541"/>
    </row>
    <row r="69" spans="5:33" outlineLevel="1" x14ac:dyDescent="0.25">
      <c r="E69" s="243"/>
      <c r="F69" s="243"/>
      <c r="G69" s="297">
        <v>10</v>
      </c>
      <c r="H69" s="549" t="str">
        <f>'KB 10'!F$5</f>
        <v>Aktivitet në vazhdim</v>
      </c>
      <c r="I69" s="243" t="str">
        <f>'KB 10'!J$5</f>
        <v>Funksioni ndarë</v>
      </c>
      <c r="K69" s="541" t="str">
        <f>C$3</f>
        <v>PARASHIKIMI I SHPENZIMEVE</v>
      </c>
      <c r="L69" s="540">
        <f>'KB 10'!B$69</f>
        <v>780</v>
      </c>
      <c r="M69" s="540">
        <f>'KB 10'!C$69</f>
        <v>436</v>
      </c>
      <c r="N69" s="540">
        <f>'KB 10'!D$69</f>
        <v>493.74</v>
      </c>
      <c r="O69" s="540">
        <f>'KB 10'!E$69</f>
        <v>513.98334</v>
      </c>
      <c r="P69" s="540">
        <f>'KB 10'!F$69</f>
        <v>535.05665693999993</v>
      </c>
      <c r="Q69" s="540"/>
      <c r="R69" s="541" t="str">
        <f>'Z2'!H$63</f>
        <v>PARASHIKIMI I TE ARDHURAVE</v>
      </c>
      <c r="S69" s="542">
        <f t="shared" si="1"/>
        <v>0</v>
      </c>
      <c r="T69" s="542">
        <f t="shared" si="1"/>
        <v>0</v>
      </c>
      <c r="U69" s="542">
        <f t="shared" si="1"/>
        <v>0</v>
      </c>
      <c r="V69" s="542">
        <f t="shared" si="1"/>
        <v>0</v>
      </c>
      <c r="W69" s="542">
        <f t="shared" si="1"/>
        <v>0</v>
      </c>
      <c r="X69" s="540"/>
      <c r="Y69" s="540" t="str">
        <f>'KB 10'!H$69</f>
        <v>SHUMA NETO E KËRKUAR</v>
      </c>
      <c r="Z69" s="540">
        <f>'KB 10'!I$69</f>
        <v>780</v>
      </c>
      <c r="AA69" s="540">
        <f>'KB 10'!J$69</f>
        <v>436</v>
      </c>
      <c r="AB69" s="540">
        <f>'KB 10'!K$69</f>
        <v>493.74</v>
      </c>
      <c r="AC69" s="540">
        <f>'KB 10'!L$69</f>
        <v>513.98334</v>
      </c>
      <c r="AD69" s="540">
        <f>'KB 10'!M$69</f>
        <v>535.05665693999993</v>
      </c>
      <c r="AE69" s="539"/>
      <c r="AF69" s="539"/>
      <c r="AG69" s="539"/>
    </row>
    <row r="70" spans="5:33" outlineLevel="1" x14ac:dyDescent="0.25">
      <c r="E70" s="243"/>
      <c r="F70" s="243"/>
      <c r="H70" s="549">
        <f>'KB 10'!F$6</f>
        <v>0</v>
      </c>
      <c r="I70" s="243">
        <f>'KB 10'!J$6</f>
        <v>0</v>
      </c>
      <c r="K70" s="541" t="str">
        <f>C$3</f>
        <v>PARASHIKIMI I SHPENZIMEVE</v>
      </c>
      <c r="L70" s="540">
        <f>'KB 10'!B$103</f>
        <v>0</v>
      </c>
      <c r="M70" s="540">
        <f>'KB 10'!C$103</f>
        <v>0</v>
      </c>
      <c r="N70" s="540">
        <f>'KB 10'!D$103</f>
        <v>0</v>
      </c>
      <c r="O70" s="540">
        <f>'KB 10'!E$103</f>
        <v>0</v>
      </c>
      <c r="P70" s="540">
        <f>'KB 10'!F$103</f>
        <v>0</v>
      </c>
      <c r="Q70" s="540"/>
      <c r="R70" s="541" t="str">
        <f>'Z2'!H$63</f>
        <v>PARASHIKIMI I TE ARDHURAVE</v>
      </c>
      <c r="S70" s="542">
        <f t="shared" si="1"/>
        <v>0</v>
      </c>
      <c r="T70" s="542">
        <f t="shared" si="1"/>
        <v>0</v>
      </c>
      <c r="U70" s="542">
        <f t="shared" si="1"/>
        <v>0</v>
      </c>
      <c r="V70" s="542">
        <f t="shared" si="1"/>
        <v>0</v>
      </c>
      <c r="W70" s="542">
        <f t="shared" si="1"/>
        <v>0</v>
      </c>
      <c r="X70" s="540"/>
      <c r="Y70" s="540" t="str">
        <f>'KB 10'!H$103</f>
        <v>SHUMA NETO E KËRKUAR</v>
      </c>
      <c r="Z70" s="540">
        <f>'KB 10'!I$103</f>
        <v>0</v>
      </c>
      <c r="AA70" s="540">
        <f>'KB 10'!J$103</f>
        <v>0</v>
      </c>
      <c r="AB70" s="540">
        <f>'KB 10'!K$103</f>
        <v>0</v>
      </c>
      <c r="AC70" s="540">
        <f>'KB 10'!L$103</f>
        <v>0</v>
      </c>
      <c r="AD70" s="540">
        <f>'KB 10'!M$103</f>
        <v>0</v>
      </c>
      <c r="AE70" s="539"/>
      <c r="AF70" s="539"/>
      <c r="AG70" s="539"/>
    </row>
    <row r="71" spans="5:33" outlineLevel="1" x14ac:dyDescent="0.25">
      <c r="E71" s="243"/>
      <c r="F71" s="243"/>
      <c r="H71" s="549">
        <f>'KB 10'!F$7</f>
        <v>0</v>
      </c>
      <c r="I71" s="243">
        <f>'KB 10'!J$7</f>
        <v>0</v>
      </c>
      <c r="K71" s="541" t="str">
        <f>C$3</f>
        <v>PARASHIKIMI I SHPENZIMEVE</v>
      </c>
      <c r="L71" s="540">
        <f>'KB 10'!B$137</f>
        <v>0</v>
      </c>
      <c r="M71" s="540">
        <f>'KB 10'!C$137</f>
        <v>0</v>
      </c>
      <c r="N71" s="540">
        <f>'KB 10'!D$137</f>
        <v>0</v>
      </c>
      <c r="O71" s="540">
        <f>'KB 10'!E$137</f>
        <v>0</v>
      </c>
      <c r="P71" s="540">
        <f>'KB 10'!F$137</f>
        <v>0</v>
      </c>
      <c r="Q71" s="540"/>
      <c r="R71" s="541" t="str">
        <f>'Z2'!H$63</f>
        <v>PARASHIKIMI I TE ARDHURAVE</v>
      </c>
      <c r="S71" s="542">
        <f t="shared" si="1"/>
        <v>0</v>
      </c>
      <c r="T71" s="542">
        <f t="shared" si="1"/>
        <v>0</v>
      </c>
      <c r="U71" s="542">
        <f t="shared" si="1"/>
        <v>0</v>
      </c>
      <c r="V71" s="542">
        <f t="shared" si="1"/>
        <v>0</v>
      </c>
      <c r="W71" s="542">
        <f t="shared" si="1"/>
        <v>0</v>
      </c>
      <c r="X71" s="540"/>
      <c r="Y71" s="540" t="str">
        <f>'KB 10'!H$137</f>
        <v>SHUMA NETO E KËRKUAR</v>
      </c>
      <c r="Z71" s="540">
        <f>'KB 10'!I$137</f>
        <v>0</v>
      </c>
      <c r="AA71" s="540">
        <f>'KB 10'!J$137</f>
        <v>0</v>
      </c>
      <c r="AB71" s="540">
        <f>'KB 10'!K$137</f>
        <v>0</v>
      </c>
      <c r="AC71" s="540">
        <f>'KB 10'!L$137</f>
        <v>0</v>
      </c>
      <c r="AD71" s="540">
        <f>'KB 10'!M$137</f>
        <v>0</v>
      </c>
      <c r="AE71" s="539"/>
      <c r="AF71" s="539"/>
      <c r="AG71" s="539"/>
    </row>
    <row r="72" spans="5:33" outlineLevel="1" x14ac:dyDescent="0.25">
      <c r="H72" s="547"/>
      <c r="K72" s="541"/>
      <c r="L72" s="541"/>
      <c r="M72" s="541"/>
      <c r="N72" s="541"/>
      <c r="O72" s="541"/>
      <c r="P72" s="541"/>
      <c r="Q72" s="541"/>
      <c r="R72" s="541"/>
      <c r="S72" s="542"/>
      <c r="T72" s="542"/>
      <c r="U72" s="542"/>
      <c r="V72" s="542"/>
      <c r="W72" s="542"/>
      <c r="X72" s="541"/>
      <c r="Y72" s="541"/>
      <c r="Z72" s="541"/>
      <c r="AA72" s="541"/>
      <c r="AB72" s="541"/>
      <c r="AC72" s="541"/>
      <c r="AD72" s="541"/>
    </row>
    <row r="73" spans="5:33" outlineLevel="1" x14ac:dyDescent="0.25">
      <c r="E73" s="243"/>
      <c r="F73" s="243"/>
      <c r="G73" s="297">
        <v>11</v>
      </c>
      <c r="H73" s="549" t="str">
        <f>'KB 11'!F$5</f>
        <v>Aktivitet në vazhdim</v>
      </c>
      <c r="I73" s="243" t="str">
        <f>'KB 11'!J$5</f>
        <v>Funksioni ndarë</v>
      </c>
      <c r="K73" s="541" t="str">
        <f>C$3</f>
        <v>PARASHIKIMI I SHPENZIMEVE</v>
      </c>
      <c r="L73" s="540">
        <f>'KB 11'!B$69</f>
        <v>412</v>
      </c>
      <c r="M73" s="540">
        <f>'KB 11'!C$69</f>
        <v>850</v>
      </c>
      <c r="N73" s="540">
        <f>'KB 11'!D$69</f>
        <v>900.34359999999992</v>
      </c>
      <c r="O73" s="540">
        <f>'KB 11'!E$69</f>
        <v>936.3573439999999</v>
      </c>
      <c r="P73" s="540">
        <f>'KB 11'!F$69</f>
        <v>973.81163775999994</v>
      </c>
      <c r="Q73" s="540"/>
      <c r="R73" s="541" t="str">
        <f>'Z2'!H$63</f>
        <v>PARASHIKIMI I TE ARDHURAVE</v>
      </c>
      <c r="S73" s="542">
        <f t="shared" si="1"/>
        <v>0</v>
      </c>
      <c r="T73" s="542">
        <f t="shared" si="1"/>
        <v>0</v>
      </c>
      <c r="U73" s="542">
        <f t="shared" si="1"/>
        <v>0</v>
      </c>
      <c r="V73" s="542">
        <f t="shared" si="1"/>
        <v>0</v>
      </c>
      <c r="W73" s="542">
        <f t="shared" si="1"/>
        <v>0</v>
      </c>
      <c r="X73" s="540"/>
      <c r="Y73" s="540" t="str">
        <f>'KB 11'!H$69</f>
        <v>SHUMA NETO E KËRKUAR</v>
      </c>
      <c r="Z73" s="540">
        <f>'KB 11'!I$69</f>
        <v>412</v>
      </c>
      <c r="AA73" s="540">
        <f>'KB 11'!J$69</f>
        <v>850</v>
      </c>
      <c r="AB73" s="540">
        <f>'KB 11'!K$69</f>
        <v>900.34359999999992</v>
      </c>
      <c r="AC73" s="540">
        <f>'KB 11'!L$69</f>
        <v>936.3573439999999</v>
      </c>
      <c r="AD73" s="540">
        <f>'KB 11'!M$69</f>
        <v>973.81163775999994</v>
      </c>
      <c r="AE73" s="539"/>
      <c r="AF73" s="539"/>
      <c r="AG73" s="539"/>
    </row>
    <row r="74" spans="5:33" outlineLevel="1" x14ac:dyDescent="0.25">
      <c r="E74" s="243"/>
      <c r="F74" s="243"/>
      <c r="H74" s="549">
        <f>'KB 11'!F$6</f>
        <v>0</v>
      </c>
      <c r="I74" s="243">
        <f>'KB 11'!J$6</f>
        <v>0</v>
      </c>
      <c r="K74" s="541" t="str">
        <f>C$3</f>
        <v>PARASHIKIMI I SHPENZIMEVE</v>
      </c>
      <c r="L74" s="540">
        <f>'KB 11'!B$103</f>
        <v>0</v>
      </c>
      <c r="M74" s="540">
        <f>'KB 11'!C$103</f>
        <v>0</v>
      </c>
      <c r="N74" s="540">
        <f>'KB 11'!D$103</f>
        <v>0</v>
      </c>
      <c r="O74" s="540">
        <f>'KB 11'!E$103</f>
        <v>0</v>
      </c>
      <c r="P74" s="540">
        <f>'KB 11'!F$103</f>
        <v>0</v>
      </c>
      <c r="Q74" s="540"/>
      <c r="R74" s="541" t="str">
        <f>'Z2'!H$63</f>
        <v>PARASHIKIMI I TE ARDHURAVE</v>
      </c>
      <c r="S74" s="542">
        <f t="shared" si="1"/>
        <v>0</v>
      </c>
      <c r="T74" s="542">
        <f t="shared" si="1"/>
        <v>0</v>
      </c>
      <c r="U74" s="542">
        <f t="shared" si="1"/>
        <v>0</v>
      </c>
      <c r="V74" s="542">
        <f t="shared" si="1"/>
        <v>0</v>
      </c>
      <c r="W74" s="542">
        <f t="shared" si="1"/>
        <v>0</v>
      </c>
      <c r="X74" s="540"/>
      <c r="Y74" s="540" t="str">
        <f>'KB 11'!H$103</f>
        <v>SHUMA NETO E KËRKUAR</v>
      </c>
      <c r="Z74" s="540">
        <f>'KB 11'!I$103</f>
        <v>0</v>
      </c>
      <c r="AA74" s="540">
        <f>'KB 11'!J$103</f>
        <v>0</v>
      </c>
      <c r="AB74" s="540">
        <f>'KB 11'!K$103</f>
        <v>0</v>
      </c>
      <c r="AC74" s="540">
        <f>'KB 11'!L$103</f>
        <v>0</v>
      </c>
      <c r="AD74" s="540">
        <f>'KB 11'!M$103</f>
        <v>0</v>
      </c>
      <c r="AE74" s="539"/>
      <c r="AF74" s="539"/>
      <c r="AG74" s="539"/>
    </row>
    <row r="75" spans="5:33" outlineLevel="1" x14ac:dyDescent="0.25">
      <c r="E75" s="243"/>
      <c r="F75" s="243"/>
      <c r="H75" s="549">
        <f>'KB 11'!F$7</f>
        <v>0</v>
      </c>
      <c r="I75" s="243">
        <f>'KB 11'!J$7</f>
        <v>0</v>
      </c>
      <c r="K75" s="541" t="str">
        <f>C$3</f>
        <v>PARASHIKIMI I SHPENZIMEVE</v>
      </c>
      <c r="L75" s="540">
        <f>'KB 11'!B$137</f>
        <v>0</v>
      </c>
      <c r="M75" s="540">
        <f>'KB 11'!C$137</f>
        <v>0</v>
      </c>
      <c r="N75" s="540">
        <f>'KB 11'!D$137</f>
        <v>0</v>
      </c>
      <c r="O75" s="540">
        <f>'KB 11'!E$137</f>
        <v>0</v>
      </c>
      <c r="P75" s="540">
        <f>'KB 11'!F$137</f>
        <v>0</v>
      </c>
      <c r="Q75" s="540"/>
      <c r="R75" s="541" t="str">
        <f>'Z2'!H$63</f>
        <v>PARASHIKIMI I TE ARDHURAVE</v>
      </c>
      <c r="S75" s="542">
        <f t="shared" si="1"/>
        <v>0</v>
      </c>
      <c r="T75" s="542">
        <f t="shared" si="1"/>
        <v>0</v>
      </c>
      <c r="U75" s="542">
        <f t="shared" si="1"/>
        <v>0</v>
      </c>
      <c r="V75" s="542">
        <f t="shared" si="1"/>
        <v>0</v>
      </c>
      <c r="W75" s="542">
        <f t="shared" si="1"/>
        <v>0</v>
      </c>
      <c r="X75" s="540"/>
      <c r="Y75" s="540" t="str">
        <f>'KB 11'!H$137</f>
        <v>SHUMA NETO E KËRKUAR</v>
      </c>
      <c r="Z75" s="540">
        <f>'KB 11'!I$137</f>
        <v>0</v>
      </c>
      <c r="AA75" s="540">
        <f>'KB 11'!J$137</f>
        <v>0</v>
      </c>
      <c r="AB75" s="540">
        <f>'KB 11'!K$137</f>
        <v>0</v>
      </c>
      <c r="AC75" s="540">
        <f>'KB 11'!L$137</f>
        <v>0</v>
      </c>
      <c r="AD75" s="540">
        <f>'KB 11'!M$137</f>
        <v>0</v>
      </c>
      <c r="AE75" s="539"/>
      <c r="AF75" s="539"/>
      <c r="AG75" s="539"/>
    </row>
    <row r="76" spans="5:33" outlineLevel="1" x14ac:dyDescent="0.25">
      <c r="H76" s="547"/>
      <c r="K76" s="541"/>
      <c r="L76" s="541"/>
      <c r="M76" s="541"/>
      <c r="N76" s="541"/>
      <c r="O76" s="541"/>
      <c r="P76" s="541"/>
      <c r="Q76" s="541"/>
      <c r="R76" s="541"/>
      <c r="S76" s="542"/>
      <c r="T76" s="542"/>
      <c r="U76" s="542"/>
      <c r="V76" s="542"/>
      <c r="W76" s="542"/>
      <c r="X76" s="541"/>
      <c r="Y76" s="541"/>
      <c r="Z76" s="541"/>
      <c r="AA76" s="541"/>
      <c r="AB76" s="541"/>
      <c r="AC76" s="541"/>
      <c r="AD76" s="541"/>
    </row>
    <row r="77" spans="5:33" outlineLevel="1" x14ac:dyDescent="0.25">
      <c r="E77" s="243"/>
      <c r="F77" s="243"/>
      <c r="G77" s="297">
        <v>12</v>
      </c>
      <c r="H77" s="549">
        <f>'KB 12'!F$5</f>
        <v>0</v>
      </c>
      <c r="I77" s="243">
        <f>'KB 12'!J$5</f>
        <v>0</v>
      </c>
      <c r="K77" s="541" t="str">
        <f>C$3</f>
        <v>PARASHIKIMI I SHPENZIMEVE</v>
      </c>
      <c r="L77" s="540">
        <f>'KB 12'!B$69</f>
        <v>0</v>
      </c>
      <c r="M77" s="540">
        <f>'KB 12'!C$69</f>
        <v>0</v>
      </c>
      <c r="N77" s="540">
        <f>'KB 12'!D$69</f>
        <v>0</v>
      </c>
      <c r="O77" s="540">
        <f>'KB 12'!E$69</f>
        <v>0</v>
      </c>
      <c r="P77" s="540">
        <f>'KB 12'!F$69</f>
        <v>0</v>
      </c>
      <c r="Q77" s="540"/>
      <c r="R77" s="541" t="str">
        <f>'Z2'!H$63</f>
        <v>PARASHIKIMI I TE ARDHURAVE</v>
      </c>
      <c r="S77" s="542">
        <f t="shared" si="1"/>
        <v>0</v>
      </c>
      <c r="T77" s="542">
        <f t="shared" si="1"/>
        <v>0</v>
      </c>
      <c r="U77" s="542">
        <f t="shared" si="1"/>
        <v>0</v>
      </c>
      <c r="V77" s="542">
        <f t="shared" si="1"/>
        <v>0</v>
      </c>
      <c r="W77" s="542">
        <f t="shared" si="1"/>
        <v>0</v>
      </c>
      <c r="X77" s="540"/>
      <c r="Y77" s="540" t="str">
        <f>'KB 12'!H$69</f>
        <v>SHUMA NETO E KËRKUAR</v>
      </c>
      <c r="Z77" s="540">
        <f>'KB 12'!I$69</f>
        <v>0</v>
      </c>
      <c r="AA77" s="540">
        <f>'KB 12'!J$69</f>
        <v>0</v>
      </c>
      <c r="AB77" s="540">
        <f>'KB 12'!K$69</f>
        <v>0</v>
      </c>
      <c r="AC77" s="540">
        <f>'KB 12'!L$69</f>
        <v>0</v>
      </c>
      <c r="AD77" s="540">
        <f>'KB 12'!M$69</f>
        <v>0</v>
      </c>
      <c r="AE77" s="539"/>
      <c r="AF77" s="539"/>
      <c r="AG77" s="539"/>
    </row>
    <row r="78" spans="5:33" outlineLevel="1" x14ac:dyDescent="0.25">
      <c r="E78" s="243"/>
      <c r="F78" s="243"/>
      <c r="H78" s="549">
        <f>'KB 12'!F$6</f>
        <v>0</v>
      </c>
      <c r="I78" s="243">
        <f>'KB 12'!J$6</f>
        <v>0</v>
      </c>
      <c r="K78" s="541" t="str">
        <f>C$3</f>
        <v>PARASHIKIMI I SHPENZIMEVE</v>
      </c>
      <c r="L78" s="540">
        <f>'KB 12'!B$103</f>
        <v>0</v>
      </c>
      <c r="M78" s="540">
        <f>'KB 12'!C$103</f>
        <v>0</v>
      </c>
      <c r="N78" s="540">
        <f>'KB 12'!D$103</f>
        <v>0</v>
      </c>
      <c r="O78" s="540">
        <f>'KB 12'!E$103</f>
        <v>0</v>
      </c>
      <c r="P78" s="540">
        <f>'KB 12'!F$103</f>
        <v>0</v>
      </c>
      <c r="Q78" s="540"/>
      <c r="R78" s="541" t="str">
        <f>'Z2'!H$63</f>
        <v>PARASHIKIMI I TE ARDHURAVE</v>
      </c>
      <c r="S78" s="542">
        <f t="shared" si="1"/>
        <v>0</v>
      </c>
      <c r="T78" s="542">
        <f t="shared" si="1"/>
        <v>0</v>
      </c>
      <c r="U78" s="542">
        <f t="shared" si="1"/>
        <v>0</v>
      </c>
      <c r="V78" s="542">
        <f t="shared" si="1"/>
        <v>0</v>
      </c>
      <c r="W78" s="542">
        <f t="shared" si="1"/>
        <v>0</v>
      </c>
      <c r="X78" s="540"/>
      <c r="Y78" s="540" t="str">
        <f>'KB 12'!H$103</f>
        <v>SHUMA NETO E KËRKUAR</v>
      </c>
      <c r="Z78" s="540">
        <f>'KB 12'!I$103</f>
        <v>0</v>
      </c>
      <c r="AA78" s="540">
        <f>'KB 12'!J$103</f>
        <v>0</v>
      </c>
      <c r="AB78" s="540">
        <f>'KB 12'!K$103</f>
        <v>0</v>
      </c>
      <c r="AC78" s="540">
        <f>'KB 12'!L$103</f>
        <v>0</v>
      </c>
      <c r="AD78" s="540">
        <f>'KB 12'!M$103</f>
        <v>0</v>
      </c>
      <c r="AE78" s="539"/>
      <c r="AF78" s="539"/>
      <c r="AG78" s="539"/>
    </row>
    <row r="79" spans="5:33" outlineLevel="1" x14ac:dyDescent="0.25">
      <c r="E79" s="243"/>
      <c r="F79" s="243"/>
      <c r="H79" s="549">
        <f>'KB 12'!F$7</f>
        <v>0</v>
      </c>
      <c r="I79" s="243">
        <f>'KB 12'!J$7</f>
        <v>0</v>
      </c>
      <c r="K79" s="541" t="str">
        <f>C$3</f>
        <v>PARASHIKIMI I SHPENZIMEVE</v>
      </c>
      <c r="L79" s="540">
        <f>'KB 12'!B$137</f>
        <v>0</v>
      </c>
      <c r="M79" s="540">
        <f>'KB 12'!C$137</f>
        <v>0</v>
      </c>
      <c r="N79" s="540">
        <f>'KB 12'!D$137</f>
        <v>0</v>
      </c>
      <c r="O79" s="540">
        <f>'KB 12'!E$137</f>
        <v>0</v>
      </c>
      <c r="P79" s="540">
        <f>'KB 12'!F$137</f>
        <v>0</v>
      </c>
      <c r="Q79" s="540"/>
      <c r="R79" s="541" t="str">
        <f>'Z2'!H$63</f>
        <v>PARASHIKIMI I TE ARDHURAVE</v>
      </c>
      <c r="S79" s="542">
        <f t="shared" si="1"/>
        <v>0</v>
      </c>
      <c r="T79" s="542">
        <f t="shared" si="1"/>
        <v>0</v>
      </c>
      <c r="U79" s="542">
        <f t="shared" si="1"/>
        <v>0</v>
      </c>
      <c r="V79" s="542">
        <f t="shared" si="1"/>
        <v>0</v>
      </c>
      <c r="W79" s="542">
        <f t="shared" si="1"/>
        <v>0</v>
      </c>
      <c r="X79" s="540"/>
      <c r="Y79" s="540" t="str">
        <f>'KB 12'!H$137</f>
        <v>SHUMA NETO E KËRKUAR</v>
      </c>
      <c r="Z79" s="540">
        <f>'KB 12'!I$137</f>
        <v>0</v>
      </c>
      <c r="AA79" s="540">
        <f>'KB 12'!J$137</f>
        <v>0</v>
      </c>
      <c r="AB79" s="540">
        <f>'KB 12'!K$137</f>
        <v>0</v>
      </c>
      <c r="AC79" s="540">
        <f>'KB 12'!L$137</f>
        <v>0</v>
      </c>
      <c r="AD79" s="540">
        <f>'KB 12'!M$137</f>
        <v>0</v>
      </c>
      <c r="AE79" s="539"/>
      <c r="AF79" s="539"/>
      <c r="AG79" s="539"/>
    </row>
    <row r="80" spans="5:33" outlineLevel="1" x14ac:dyDescent="0.25">
      <c r="H80" s="547"/>
      <c r="K80" s="541"/>
      <c r="L80" s="541"/>
      <c r="M80" s="541"/>
      <c r="N80" s="541"/>
      <c r="O80" s="541"/>
      <c r="P80" s="541"/>
      <c r="Q80" s="541"/>
      <c r="R80" s="541"/>
      <c r="S80" s="542"/>
      <c r="T80" s="542"/>
      <c r="U80" s="542"/>
      <c r="V80" s="542"/>
      <c r="W80" s="542"/>
      <c r="X80" s="541"/>
      <c r="Y80" s="541"/>
      <c r="Z80" s="541"/>
      <c r="AA80" s="541"/>
      <c r="AB80" s="541"/>
      <c r="AC80" s="541"/>
      <c r="AD80" s="541"/>
    </row>
    <row r="81" spans="5:33" outlineLevel="1" x14ac:dyDescent="0.25">
      <c r="E81" s="243"/>
      <c r="F81" s="243"/>
      <c r="G81" s="297">
        <v>13</v>
      </c>
      <c r="H81" s="549">
        <f>'KB 13'!F$5</f>
        <v>0</v>
      </c>
      <c r="I81" s="243">
        <f>'KB 13'!J$5</f>
        <v>0</v>
      </c>
      <c r="K81" s="541" t="str">
        <f>C$3</f>
        <v>PARASHIKIMI I SHPENZIMEVE</v>
      </c>
      <c r="L81" s="540">
        <f>'KB 13'!B$69</f>
        <v>0</v>
      </c>
      <c r="M81" s="540">
        <f>'KB 13'!C$69</f>
        <v>0</v>
      </c>
      <c r="N81" s="540">
        <f>'KB 13'!D$69</f>
        <v>0</v>
      </c>
      <c r="O81" s="540">
        <f>'KB 13'!E$69</f>
        <v>0</v>
      </c>
      <c r="P81" s="540">
        <f>'KB 13'!F$69</f>
        <v>0</v>
      </c>
      <c r="Q81" s="540"/>
      <c r="R81" s="541" t="str">
        <f>'Z2'!H$63</f>
        <v>PARASHIKIMI I TE ARDHURAVE</v>
      </c>
      <c r="S81" s="542">
        <f t="shared" si="1"/>
        <v>0</v>
      </c>
      <c r="T81" s="542">
        <f t="shared" si="1"/>
        <v>0</v>
      </c>
      <c r="U81" s="542">
        <f t="shared" si="1"/>
        <v>0</v>
      </c>
      <c r="V81" s="542">
        <f t="shared" si="1"/>
        <v>0</v>
      </c>
      <c r="W81" s="542">
        <f t="shared" si="1"/>
        <v>0</v>
      </c>
      <c r="X81" s="540"/>
      <c r="Y81" s="540" t="str">
        <f>'KB 13'!H$69</f>
        <v>SHUMA NETO E KËRKUAR</v>
      </c>
      <c r="Z81" s="540">
        <f>'KB 13'!I$69</f>
        <v>0</v>
      </c>
      <c r="AA81" s="540">
        <f>'KB 13'!J$69</f>
        <v>0</v>
      </c>
      <c r="AB81" s="540">
        <f>'KB 13'!K$69</f>
        <v>0</v>
      </c>
      <c r="AC81" s="540">
        <f>'KB 13'!L$69</f>
        <v>0</v>
      </c>
      <c r="AD81" s="540">
        <f>'KB 13'!M$69</f>
        <v>0</v>
      </c>
      <c r="AE81" s="539"/>
      <c r="AF81" s="539"/>
      <c r="AG81" s="539"/>
    </row>
    <row r="82" spans="5:33" outlineLevel="1" x14ac:dyDescent="0.25">
      <c r="E82" s="243"/>
      <c r="F82" s="243"/>
      <c r="H82" s="549">
        <f>'KB 13'!F$6</f>
        <v>0</v>
      </c>
      <c r="I82" s="243">
        <f>'KB 13'!J$6</f>
        <v>0</v>
      </c>
      <c r="K82" s="541" t="str">
        <f>C$3</f>
        <v>PARASHIKIMI I SHPENZIMEVE</v>
      </c>
      <c r="L82" s="540">
        <f>'KB 13'!B$103</f>
        <v>0</v>
      </c>
      <c r="M82" s="540">
        <f>'KB 13'!C$103</f>
        <v>0</v>
      </c>
      <c r="N82" s="540">
        <f>'KB 13'!D$103</f>
        <v>0</v>
      </c>
      <c r="O82" s="540">
        <f>'KB 13'!E$103</f>
        <v>0</v>
      </c>
      <c r="P82" s="540">
        <f>'KB 13'!F$103</f>
        <v>0</v>
      </c>
      <c r="Q82" s="540"/>
      <c r="R82" s="541" t="str">
        <f>'Z2'!H$63</f>
        <v>PARASHIKIMI I TE ARDHURAVE</v>
      </c>
      <c r="S82" s="542">
        <f t="shared" si="1"/>
        <v>0</v>
      </c>
      <c r="T82" s="542">
        <f t="shared" si="1"/>
        <v>0</v>
      </c>
      <c r="U82" s="542">
        <f t="shared" si="1"/>
        <v>0</v>
      </c>
      <c r="V82" s="542">
        <f t="shared" si="1"/>
        <v>0</v>
      </c>
      <c r="W82" s="542">
        <f t="shared" si="1"/>
        <v>0</v>
      </c>
      <c r="X82" s="540"/>
      <c r="Y82" s="540" t="str">
        <f>'KB 13'!H$103</f>
        <v>SHUMA NETO E KËRKUAR</v>
      </c>
      <c r="Z82" s="540">
        <f>'KB 13'!I$103</f>
        <v>0</v>
      </c>
      <c r="AA82" s="540">
        <f>'KB 13'!J$103</f>
        <v>0</v>
      </c>
      <c r="AB82" s="540">
        <f>'KB 13'!K$103</f>
        <v>0</v>
      </c>
      <c r="AC82" s="540">
        <f>'KB 13'!L$103</f>
        <v>0</v>
      </c>
      <c r="AD82" s="540">
        <f>'KB 13'!M$103</f>
        <v>0</v>
      </c>
      <c r="AE82" s="539"/>
      <c r="AF82" s="539"/>
      <c r="AG82" s="539"/>
    </row>
    <row r="83" spans="5:33" outlineLevel="1" x14ac:dyDescent="0.25">
      <c r="E83" s="243"/>
      <c r="F83" s="243"/>
      <c r="H83" s="549">
        <f>'KB 13'!F$7</f>
        <v>0</v>
      </c>
      <c r="I83" s="243">
        <f>'KB 13'!J$7</f>
        <v>0</v>
      </c>
      <c r="K83" s="541" t="str">
        <f>C$3</f>
        <v>PARASHIKIMI I SHPENZIMEVE</v>
      </c>
      <c r="L83" s="540">
        <f>'KB 13'!B$137</f>
        <v>412</v>
      </c>
      <c r="M83" s="540">
        <f>'KB 13'!C$137</f>
        <v>850</v>
      </c>
      <c r="N83" s="540">
        <f>'KB 13'!D$137</f>
        <v>0</v>
      </c>
      <c r="O83" s="540">
        <f>'KB 13'!E$137</f>
        <v>0</v>
      </c>
      <c r="P83" s="540">
        <f>'KB 13'!F$137</f>
        <v>0</v>
      </c>
      <c r="Q83" s="540"/>
      <c r="R83" s="541" t="str">
        <f>'Z2'!H$63</f>
        <v>PARASHIKIMI I TE ARDHURAVE</v>
      </c>
      <c r="S83" s="542">
        <f t="shared" si="1"/>
        <v>0</v>
      </c>
      <c r="T83" s="542">
        <f t="shared" si="1"/>
        <v>0</v>
      </c>
      <c r="U83" s="542">
        <f t="shared" si="1"/>
        <v>0</v>
      </c>
      <c r="V83" s="542">
        <f t="shared" si="1"/>
        <v>0</v>
      </c>
      <c r="W83" s="542">
        <f t="shared" si="1"/>
        <v>0</v>
      </c>
      <c r="X83" s="540"/>
      <c r="Y83" s="540" t="str">
        <f>'KB 13'!H$137</f>
        <v>SHUMA NETO E KËRKUAR</v>
      </c>
      <c r="Z83" s="540">
        <f>'KB 13'!I$137</f>
        <v>412</v>
      </c>
      <c r="AA83" s="540">
        <f>'KB 13'!J$137</f>
        <v>850</v>
      </c>
      <c r="AB83" s="540">
        <f>'KB 13'!K$137</f>
        <v>0</v>
      </c>
      <c r="AC83" s="540">
        <f>'KB 13'!L$137</f>
        <v>0</v>
      </c>
      <c r="AD83" s="540">
        <f>'KB 13'!M$137</f>
        <v>0</v>
      </c>
      <c r="AE83" s="539"/>
      <c r="AF83" s="539"/>
      <c r="AG83" s="539"/>
    </row>
    <row r="84" spans="5:33" outlineLevel="1" x14ac:dyDescent="0.25">
      <c r="H84" s="547"/>
      <c r="K84" s="541"/>
      <c r="L84" s="541"/>
      <c r="M84" s="541"/>
      <c r="N84" s="541"/>
      <c r="O84" s="541"/>
      <c r="P84" s="541"/>
      <c r="Q84" s="541"/>
      <c r="R84" s="541"/>
      <c r="S84" s="542"/>
      <c r="T84" s="542"/>
      <c r="U84" s="542"/>
      <c r="V84" s="542"/>
      <c r="W84" s="542"/>
      <c r="X84" s="541"/>
      <c r="Y84" s="541"/>
      <c r="Z84" s="541"/>
      <c r="AA84" s="541"/>
      <c r="AB84" s="541"/>
      <c r="AC84" s="541"/>
      <c r="AD84" s="541"/>
    </row>
    <row r="85" spans="5:33" outlineLevel="1" x14ac:dyDescent="0.25">
      <c r="E85" s="243"/>
      <c r="F85" s="243"/>
      <c r="G85" s="297">
        <v>14</v>
      </c>
      <c r="H85" s="549" t="str">
        <f>'KB 14'!F$5</f>
        <v>Aktivitet në vazhdim</v>
      </c>
      <c r="I85" s="243" t="str">
        <f>'KB 14'!J$5</f>
        <v>Funksioni ndarë</v>
      </c>
      <c r="K85" s="541" t="str">
        <f>C$3</f>
        <v>PARASHIKIMI I SHPENZIMEVE</v>
      </c>
      <c r="L85" s="540">
        <f>'KB 14'!B$69</f>
        <v>568</v>
      </c>
      <c r="M85" s="540">
        <f>'KB 14'!C$69</f>
        <v>604</v>
      </c>
      <c r="N85" s="540">
        <f>'KB 14'!D$69</f>
        <v>654.33600000000013</v>
      </c>
      <c r="O85" s="540">
        <f>'KB 14'!E$69</f>
        <v>679.8551040000001</v>
      </c>
      <c r="P85" s="540">
        <f>'KB 14'!F$69</f>
        <v>707.04930816000012</v>
      </c>
      <c r="Q85" s="540"/>
      <c r="R85" s="541" t="str">
        <f>'Z2'!H$63</f>
        <v>PARASHIKIMI I TE ARDHURAVE</v>
      </c>
      <c r="S85" s="542">
        <f t="shared" si="1"/>
        <v>0</v>
      </c>
      <c r="T85" s="542">
        <f t="shared" si="1"/>
        <v>0</v>
      </c>
      <c r="U85" s="542">
        <f t="shared" si="1"/>
        <v>0</v>
      </c>
      <c r="V85" s="542">
        <f t="shared" si="1"/>
        <v>0</v>
      </c>
      <c r="W85" s="542">
        <f t="shared" si="1"/>
        <v>0</v>
      </c>
      <c r="X85" s="540"/>
      <c r="Y85" s="540" t="str">
        <f>'KB 14'!H$69</f>
        <v>SHUMA NETO E KËRKUAR</v>
      </c>
      <c r="Z85" s="540">
        <f>'KB 14'!I$69</f>
        <v>568</v>
      </c>
      <c r="AA85" s="540">
        <f>'KB 14'!J$69</f>
        <v>604</v>
      </c>
      <c r="AB85" s="540">
        <f>'KB 14'!K$69</f>
        <v>654.33600000000013</v>
      </c>
      <c r="AC85" s="540">
        <f>'KB 14'!L$69</f>
        <v>679.8551040000001</v>
      </c>
      <c r="AD85" s="540">
        <f>'KB 14'!M$69</f>
        <v>707.04930816000012</v>
      </c>
      <c r="AE85" s="539"/>
      <c r="AF85" s="539"/>
      <c r="AG85" s="539"/>
    </row>
    <row r="86" spans="5:33" outlineLevel="1" x14ac:dyDescent="0.25">
      <c r="E86" s="243"/>
      <c r="F86" s="243"/>
      <c r="H86" s="549">
        <f>'KB 14'!F$6</f>
        <v>0</v>
      </c>
      <c r="I86" s="243">
        <f>'KB 14'!J$6</f>
        <v>0</v>
      </c>
      <c r="K86" s="541" t="str">
        <f>C$3</f>
        <v>PARASHIKIMI I SHPENZIMEVE</v>
      </c>
      <c r="L86" s="540">
        <f>'KB 14'!B$103</f>
        <v>0</v>
      </c>
      <c r="M86" s="540">
        <f>'KB 14'!C$103</f>
        <v>0</v>
      </c>
      <c r="N86" s="540">
        <f>'KB 14'!D$103</f>
        <v>0</v>
      </c>
      <c r="O86" s="540">
        <f>'KB 14'!E$103</f>
        <v>0</v>
      </c>
      <c r="P86" s="540">
        <f>'KB 14'!F$103</f>
        <v>0</v>
      </c>
      <c r="Q86" s="540"/>
      <c r="R86" s="541" t="str">
        <f>'Z2'!H$63</f>
        <v>PARASHIKIMI I TE ARDHURAVE</v>
      </c>
      <c r="S86" s="542">
        <f t="shared" si="1"/>
        <v>0</v>
      </c>
      <c r="T86" s="542">
        <f t="shared" si="1"/>
        <v>0</v>
      </c>
      <c r="U86" s="542">
        <f t="shared" si="1"/>
        <v>0</v>
      </c>
      <c r="V86" s="542">
        <f t="shared" si="1"/>
        <v>0</v>
      </c>
      <c r="W86" s="542">
        <f t="shared" si="1"/>
        <v>0</v>
      </c>
      <c r="X86" s="540"/>
      <c r="Y86" s="540" t="str">
        <f>'KB 14'!H$103</f>
        <v>SHUMA NETO E KËRKUAR</v>
      </c>
      <c r="Z86" s="540">
        <f>'KB 14'!I$103</f>
        <v>0</v>
      </c>
      <c r="AA86" s="540">
        <f>'KB 14'!J$103</f>
        <v>0</v>
      </c>
      <c r="AB86" s="540">
        <f>'KB 14'!K$103</f>
        <v>0</v>
      </c>
      <c r="AC86" s="540">
        <f>'KB 14'!L$103</f>
        <v>0</v>
      </c>
      <c r="AD86" s="540">
        <f>'KB 14'!M$103</f>
        <v>0</v>
      </c>
      <c r="AE86" s="539"/>
      <c r="AF86" s="539"/>
      <c r="AG86" s="539"/>
    </row>
    <row r="87" spans="5:33" x14ac:dyDescent="0.25">
      <c r="E87" s="243"/>
      <c r="F87" s="243"/>
      <c r="H87" s="549">
        <f>'KB 14'!F$7</f>
        <v>0</v>
      </c>
      <c r="I87" s="243">
        <f>'KB 14'!J$7</f>
        <v>0</v>
      </c>
      <c r="K87" s="541" t="str">
        <f>C$3</f>
        <v>PARASHIKIMI I SHPENZIMEVE</v>
      </c>
      <c r="L87" s="540">
        <f>'KB 14'!B$137</f>
        <v>0</v>
      </c>
      <c r="M87" s="540">
        <f>'KB 14'!C$137</f>
        <v>0</v>
      </c>
      <c r="N87" s="540">
        <f>'KB 14'!D$137</f>
        <v>0</v>
      </c>
      <c r="O87" s="540">
        <f>'KB 14'!E$137</f>
        <v>0</v>
      </c>
      <c r="P87" s="540">
        <f>'KB 14'!F$137</f>
        <v>0</v>
      </c>
      <c r="Q87" s="540"/>
      <c r="R87" s="541" t="str">
        <f>'Z2'!H$63</f>
        <v>PARASHIKIMI I TE ARDHURAVE</v>
      </c>
      <c r="S87" s="542">
        <f t="shared" si="1"/>
        <v>0</v>
      </c>
      <c r="T87" s="542">
        <f t="shared" si="1"/>
        <v>0</v>
      </c>
      <c r="U87" s="542">
        <f t="shared" si="1"/>
        <v>0</v>
      </c>
      <c r="V87" s="542">
        <f t="shared" si="1"/>
        <v>0</v>
      </c>
      <c r="W87" s="542">
        <f t="shared" si="1"/>
        <v>0</v>
      </c>
      <c r="X87" s="540"/>
      <c r="Y87" s="540" t="str">
        <f>'KB 14'!H$137</f>
        <v>SHUMA NETO E KËRKUAR</v>
      </c>
      <c r="Z87" s="540">
        <f>'KB 14'!I$137</f>
        <v>0</v>
      </c>
      <c r="AA87" s="540">
        <f>'KB 14'!J$137</f>
        <v>0</v>
      </c>
      <c r="AB87" s="540">
        <f>'KB 14'!K$137</f>
        <v>0</v>
      </c>
      <c r="AC87" s="540">
        <f>'KB 14'!L$137</f>
        <v>0</v>
      </c>
      <c r="AD87" s="540">
        <f>'KB 14'!M$137</f>
        <v>0</v>
      </c>
      <c r="AE87" s="539"/>
      <c r="AF87" s="539"/>
      <c r="AG87" s="539"/>
    </row>
    <row r="88" spans="5:33" x14ac:dyDescent="0.25">
      <c r="H88" s="547"/>
      <c r="K88" s="541"/>
      <c r="L88" s="541"/>
      <c r="M88" s="541"/>
      <c r="N88" s="541"/>
      <c r="O88" s="541"/>
      <c r="P88" s="541"/>
      <c r="Q88" s="541"/>
      <c r="R88" s="541"/>
      <c r="S88" s="542"/>
      <c r="T88" s="542"/>
      <c r="U88" s="542"/>
      <c r="V88" s="542"/>
      <c r="W88" s="542"/>
      <c r="X88" s="541"/>
      <c r="Y88" s="541"/>
      <c r="Z88" s="541"/>
      <c r="AA88" s="541"/>
      <c r="AB88" s="541"/>
      <c r="AC88" s="541"/>
      <c r="AD88" s="541"/>
    </row>
    <row r="89" spans="5:33" x14ac:dyDescent="0.25">
      <c r="E89" s="243"/>
      <c r="F89" s="243"/>
      <c r="G89" s="297">
        <v>15</v>
      </c>
      <c r="H89" s="549" t="str">
        <f>'KB 15'!F$5</f>
        <v>Aktivitet në vazhdim</v>
      </c>
      <c r="I89" s="243" t="str">
        <f>'KB 15'!J$5</f>
        <v>Funksioni ndarë</v>
      </c>
      <c r="K89" s="541" t="str">
        <f>C$3</f>
        <v>PARASHIKIMI I SHPENZIMEVE</v>
      </c>
      <c r="L89" s="540">
        <f>'KB 15'!B$69</f>
        <v>450</v>
      </c>
      <c r="M89" s="540">
        <f>'KB 15'!C$69</f>
        <v>1075</v>
      </c>
      <c r="N89" s="540">
        <f>'KB 15'!D$69</f>
        <v>1098</v>
      </c>
      <c r="O89" s="540">
        <f>'KB 15'!E$69</f>
        <v>1141.92</v>
      </c>
      <c r="P89" s="540">
        <f>'KB 15'!F$69</f>
        <v>1187.5968</v>
      </c>
      <c r="Q89" s="540"/>
      <c r="R89" s="541" t="str">
        <f>'Z2'!H$63</f>
        <v>PARASHIKIMI I TE ARDHURAVE</v>
      </c>
      <c r="S89" s="542">
        <f t="shared" si="1"/>
        <v>0</v>
      </c>
      <c r="T89" s="542">
        <f t="shared" si="1"/>
        <v>0</v>
      </c>
      <c r="U89" s="542">
        <f t="shared" si="1"/>
        <v>0</v>
      </c>
      <c r="V89" s="542">
        <f t="shared" si="1"/>
        <v>0</v>
      </c>
      <c r="W89" s="542">
        <f t="shared" si="1"/>
        <v>0</v>
      </c>
      <c r="X89" s="540"/>
      <c r="Y89" s="540" t="str">
        <f>'KB 15'!H$69</f>
        <v>SHUMA NETO E KËRKUAR</v>
      </c>
      <c r="Z89" s="540">
        <f>'KB 15'!I$69</f>
        <v>450</v>
      </c>
      <c r="AA89" s="540">
        <f>'KB 15'!J$69</f>
        <v>1075</v>
      </c>
      <c r="AB89" s="540">
        <f>'KB 15'!K$69</f>
        <v>1098</v>
      </c>
      <c r="AC89" s="540">
        <f>'KB 15'!L$69</f>
        <v>1141.92</v>
      </c>
      <c r="AD89" s="540">
        <f>'KB 15'!M$69</f>
        <v>1187.5968</v>
      </c>
      <c r="AE89" s="539"/>
      <c r="AF89" s="539"/>
      <c r="AG89" s="539"/>
    </row>
    <row r="90" spans="5:33" x14ac:dyDescent="0.25">
      <c r="E90" s="243"/>
      <c r="F90" s="243"/>
      <c r="H90" s="549">
        <f>'KB 15'!F$6</f>
        <v>0</v>
      </c>
      <c r="I90" s="243">
        <f>'KB 15'!J$6</f>
        <v>0</v>
      </c>
      <c r="K90" s="541" t="str">
        <f>C$3</f>
        <v>PARASHIKIMI I SHPENZIMEVE</v>
      </c>
      <c r="L90" s="540">
        <f>'KB 15'!B$103</f>
        <v>0</v>
      </c>
      <c r="M90" s="540">
        <f>'KB 15'!C$103</f>
        <v>0</v>
      </c>
      <c r="N90" s="540">
        <f>'KB 15'!D$103</f>
        <v>0</v>
      </c>
      <c r="O90" s="540">
        <f>'KB 15'!E$103</f>
        <v>0</v>
      </c>
      <c r="P90" s="540">
        <f>'KB 15'!F$103</f>
        <v>0</v>
      </c>
      <c r="Q90" s="540"/>
      <c r="R90" s="541" t="str">
        <f>'Z2'!H$63</f>
        <v>PARASHIKIMI I TE ARDHURAVE</v>
      </c>
      <c r="S90" s="542">
        <f t="shared" si="1"/>
        <v>0</v>
      </c>
      <c r="T90" s="542">
        <f t="shared" si="1"/>
        <v>0</v>
      </c>
      <c r="U90" s="542">
        <f t="shared" si="1"/>
        <v>0</v>
      </c>
      <c r="V90" s="542">
        <f t="shared" si="1"/>
        <v>0</v>
      </c>
      <c r="W90" s="542">
        <f t="shared" si="1"/>
        <v>0</v>
      </c>
      <c r="X90" s="540"/>
      <c r="Y90" s="540" t="str">
        <f>'KB 15'!H$103</f>
        <v>SHUMA NETO E KËRKUAR</v>
      </c>
      <c r="Z90" s="540">
        <f>'KB 15'!I$103</f>
        <v>0</v>
      </c>
      <c r="AA90" s="540">
        <f>'KB 15'!J$103</f>
        <v>0</v>
      </c>
      <c r="AB90" s="540">
        <f>'KB 15'!K$103</f>
        <v>0</v>
      </c>
      <c r="AC90" s="540">
        <f>'KB 15'!L$103</f>
        <v>0</v>
      </c>
      <c r="AD90" s="540">
        <f>'KB 15'!M$103</f>
        <v>0</v>
      </c>
      <c r="AE90" s="539"/>
      <c r="AF90" s="539"/>
      <c r="AG90" s="539"/>
    </row>
    <row r="91" spans="5:33" x14ac:dyDescent="0.25">
      <c r="E91" s="243"/>
      <c r="F91" s="243"/>
      <c r="H91" s="549">
        <f>'KB 15'!F$7</f>
        <v>0</v>
      </c>
      <c r="I91" s="243">
        <f>'KB 15'!J$7</f>
        <v>0</v>
      </c>
      <c r="K91" s="541" t="str">
        <f>C$3</f>
        <v>PARASHIKIMI I SHPENZIMEVE</v>
      </c>
      <c r="L91" s="540">
        <f>'KB 15'!B$137</f>
        <v>0</v>
      </c>
      <c r="M91" s="540">
        <f>'KB 15'!C$137</f>
        <v>0</v>
      </c>
      <c r="N91" s="540">
        <f>'KB 15'!D$137</f>
        <v>0</v>
      </c>
      <c r="O91" s="540">
        <f>'KB 15'!E$137</f>
        <v>0</v>
      </c>
      <c r="P91" s="540">
        <f>'KB 15'!F$137</f>
        <v>0</v>
      </c>
      <c r="Q91" s="540"/>
      <c r="R91" s="541" t="str">
        <f>'Z2'!H$63</f>
        <v>PARASHIKIMI I TE ARDHURAVE</v>
      </c>
      <c r="S91" s="542">
        <f t="shared" si="1"/>
        <v>0</v>
      </c>
      <c r="T91" s="542">
        <f t="shared" si="1"/>
        <v>0</v>
      </c>
      <c r="U91" s="542">
        <f t="shared" si="1"/>
        <v>0</v>
      </c>
      <c r="V91" s="542">
        <f t="shared" si="1"/>
        <v>0</v>
      </c>
      <c r="W91" s="542">
        <f t="shared" si="1"/>
        <v>0</v>
      </c>
      <c r="X91" s="540"/>
      <c r="Y91" s="540" t="str">
        <f>'KB 15'!H$137</f>
        <v>SHUMA NETO E KËRKUAR</v>
      </c>
      <c r="Z91" s="540">
        <f>'KB 15'!I$137</f>
        <v>0</v>
      </c>
      <c r="AA91" s="540">
        <f>'KB 15'!J$137</f>
        <v>0</v>
      </c>
      <c r="AB91" s="540">
        <f>'KB 15'!K$137</f>
        <v>0</v>
      </c>
      <c r="AC91" s="540">
        <f>'KB 15'!L$137</f>
        <v>0</v>
      </c>
      <c r="AD91" s="540">
        <f>'KB 15'!M$137</f>
        <v>0</v>
      </c>
      <c r="AE91" s="539"/>
      <c r="AF91" s="539"/>
      <c r="AG91" s="539"/>
    </row>
    <row r="92" spans="5:33" x14ac:dyDescent="0.25">
      <c r="H92" s="547"/>
      <c r="K92" s="541"/>
      <c r="L92" s="541"/>
      <c r="M92" s="541"/>
      <c r="N92" s="541"/>
      <c r="O92" s="541"/>
      <c r="P92" s="541"/>
      <c r="Q92" s="541"/>
      <c r="R92" s="541"/>
      <c r="S92" s="542"/>
      <c r="T92" s="542"/>
      <c r="U92" s="542"/>
      <c r="V92" s="542"/>
      <c r="W92" s="542"/>
      <c r="X92" s="541"/>
      <c r="Y92" s="541"/>
      <c r="Z92" s="541"/>
      <c r="AA92" s="541"/>
      <c r="AB92" s="541"/>
      <c r="AC92" s="541"/>
      <c r="AD92" s="541"/>
    </row>
    <row r="93" spans="5:33" x14ac:dyDescent="0.25">
      <c r="E93" s="243"/>
      <c r="F93" s="243"/>
      <c r="G93" s="297">
        <v>16</v>
      </c>
      <c r="H93" s="549">
        <f>'KB 16'!F$5</f>
        <v>0</v>
      </c>
      <c r="I93" s="243">
        <f>'KB 16'!J$5</f>
        <v>0</v>
      </c>
      <c r="K93" s="541" t="str">
        <f>C$3</f>
        <v>PARASHIKIMI I SHPENZIMEVE</v>
      </c>
      <c r="L93" s="540">
        <f>'KB 16'!B$69</f>
        <v>0</v>
      </c>
      <c r="M93" s="540">
        <f>'KB 16'!C$69</f>
        <v>0</v>
      </c>
      <c r="N93" s="540">
        <f>'KB 16'!D$69</f>
        <v>0</v>
      </c>
      <c r="O93" s="540">
        <f>'KB 16'!E$69</f>
        <v>0</v>
      </c>
      <c r="P93" s="540">
        <f>'KB 16'!F$69</f>
        <v>0</v>
      </c>
      <c r="Q93" s="540"/>
      <c r="R93" s="541" t="str">
        <f>'Z2'!H$63</f>
        <v>PARASHIKIMI I TE ARDHURAVE</v>
      </c>
      <c r="S93" s="542">
        <f t="shared" si="1"/>
        <v>0</v>
      </c>
      <c r="T93" s="542">
        <f t="shared" si="1"/>
        <v>0</v>
      </c>
      <c r="U93" s="542">
        <f t="shared" si="1"/>
        <v>0</v>
      </c>
      <c r="V93" s="542">
        <f t="shared" si="1"/>
        <v>0</v>
      </c>
      <c r="W93" s="542">
        <f t="shared" si="1"/>
        <v>0</v>
      </c>
      <c r="X93" s="540"/>
      <c r="Y93" s="540" t="str">
        <f>'KB 16'!H$69</f>
        <v>SHUMA NETO E KËRKUAR</v>
      </c>
      <c r="Z93" s="540">
        <f>'KB 16'!I$69</f>
        <v>0</v>
      </c>
      <c r="AA93" s="540">
        <f>'KB 16'!J$69</f>
        <v>0</v>
      </c>
      <c r="AB93" s="540">
        <f>'KB 16'!K$69</f>
        <v>0</v>
      </c>
      <c r="AC93" s="540">
        <f>'KB 16'!L$69</f>
        <v>0</v>
      </c>
      <c r="AD93" s="540">
        <f>'KB 16'!M$69</f>
        <v>0</v>
      </c>
      <c r="AE93" s="539"/>
      <c r="AF93" s="539"/>
      <c r="AG93" s="539"/>
    </row>
    <row r="94" spans="5:33" x14ac:dyDescent="0.25">
      <c r="E94" s="243"/>
      <c r="F94" s="243"/>
      <c r="H94" s="549">
        <f>'KB 16'!F$6</f>
        <v>0</v>
      </c>
      <c r="I94" s="243">
        <f>'KB 16'!J$6</f>
        <v>0</v>
      </c>
      <c r="K94" s="541" t="str">
        <f>C$3</f>
        <v>PARASHIKIMI I SHPENZIMEVE</v>
      </c>
      <c r="L94" s="540">
        <f>'KB 16'!B$103</f>
        <v>0</v>
      </c>
      <c r="M94" s="540">
        <f>'KB 16'!C$103</f>
        <v>0</v>
      </c>
      <c r="N94" s="540">
        <f>'KB 16'!D$103</f>
        <v>0</v>
      </c>
      <c r="O94" s="540">
        <f>'KB 16'!E$103</f>
        <v>0</v>
      </c>
      <c r="P94" s="540">
        <f>'KB 16'!F$103</f>
        <v>0</v>
      </c>
      <c r="Q94" s="540"/>
      <c r="R94" s="541" t="str">
        <f>'Z2'!H$63</f>
        <v>PARASHIKIMI I TE ARDHURAVE</v>
      </c>
      <c r="S94" s="542">
        <f t="shared" si="1"/>
        <v>0</v>
      </c>
      <c r="T94" s="542">
        <f t="shared" si="1"/>
        <v>0</v>
      </c>
      <c r="U94" s="542">
        <f t="shared" si="1"/>
        <v>0</v>
      </c>
      <c r="V94" s="542">
        <f t="shared" si="1"/>
        <v>0</v>
      </c>
      <c r="W94" s="542">
        <f t="shared" si="1"/>
        <v>0</v>
      </c>
      <c r="X94" s="540"/>
      <c r="Y94" s="540" t="str">
        <f>'KB 16'!H$103</f>
        <v>SHUMA NETO E KËRKUAR</v>
      </c>
      <c r="Z94" s="540">
        <f>'KB 16'!I$103</f>
        <v>0</v>
      </c>
      <c r="AA94" s="540">
        <f>'KB 16'!J$103</f>
        <v>0</v>
      </c>
      <c r="AB94" s="540">
        <f>'KB 16'!K$103</f>
        <v>0</v>
      </c>
      <c r="AC94" s="540">
        <f>'KB 16'!L$103</f>
        <v>0</v>
      </c>
      <c r="AD94" s="540">
        <f>'KB 16'!M$103</f>
        <v>0</v>
      </c>
      <c r="AE94" s="539"/>
      <c r="AF94" s="539"/>
      <c r="AG94" s="539"/>
    </row>
    <row r="95" spans="5:33" x14ac:dyDescent="0.25">
      <c r="E95" s="243"/>
      <c r="F95" s="243"/>
      <c r="H95" s="549">
        <f>'KB 16'!F$7</f>
        <v>0</v>
      </c>
      <c r="I95" s="243">
        <f>'KB 16'!J$7</f>
        <v>0</v>
      </c>
      <c r="K95" s="541" t="str">
        <f>C$3</f>
        <v>PARASHIKIMI I SHPENZIMEVE</v>
      </c>
      <c r="L95" s="540">
        <f>'KB 16'!B$137</f>
        <v>0</v>
      </c>
      <c r="M95" s="540">
        <f>'KB 16'!C$137</f>
        <v>0</v>
      </c>
      <c r="N95" s="540">
        <f>'KB 16'!D$137</f>
        <v>0</v>
      </c>
      <c r="O95" s="540">
        <f>'KB 16'!E$137</f>
        <v>0</v>
      </c>
      <c r="P95" s="540">
        <f>'KB 16'!F$137</f>
        <v>0</v>
      </c>
      <c r="Q95" s="540"/>
      <c r="R95" s="541" t="str">
        <f>'Z2'!H$63</f>
        <v>PARASHIKIMI I TE ARDHURAVE</v>
      </c>
      <c r="S95" s="542">
        <f t="shared" si="1"/>
        <v>0</v>
      </c>
      <c r="T95" s="542">
        <f t="shared" si="1"/>
        <v>0</v>
      </c>
      <c r="U95" s="542">
        <f t="shared" si="1"/>
        <v>0</v>
      </c>
      <c r="V95" s="542">
        <f t="shared" si="1"/>
        <v>0</v>
      </c>
      <c r="W95" s="542">
        <f t="shared" si="1"/>
        <v>0</v>
      </c>
      <c r="X95" s="540"/>
      <c r="Y95" s="540" t="str">
        <f>'KB 16'!H$137</f>
        <v>SHUMA NETO E KËRKUAR</v>
      </c>
      <c r="Z95" s="540">
        <f>'KB 16'!I$137</f>
        <v>0</v>
      </c>
      <c r="AA95" s="540">
        <f>'KB 16'!J$137</f>
        <v>0</v>
      </c>
      <c r="AB95" s="540">
        <f>'KB 16'!K$137</f>
        <v>0</v>
      </c>
      <c r="AC95" s="540">
        <f>'KB 16'!L$137</f>
        <v>0</v>
      </c>
      <c r="AD95" s="540">
        <f>'KB 16'!M$137</f>
        <v>0</v>
      </c>
      <c r="AE95" s="539"/>
      <c r="AF95" s="539"/>
      <c r="AG95" s="539"/>
    </row>
    <row r="96" spans="5:33" x14ac:dyDescent="0.25">
      <c r="H96" s="547"/>
      <c r="K96" s="541"/>
      <c r="L96" s="541"/>
      <c r="M96" s="541"/>
      <c r="N96" s="541"/>
      <c r="O96" s="541"/>
      <c r="P96" s="541"/>
      <c r="Q96" s="541"/>
      <c r="R96" s="541"/>
      <c r="S96" s="542"/>
      <c r="T96" s="542"/>
      <c r="U96" s="542"/>
      <c r="V96" s="542"/>
      <c r="W96" s="542"/>
      <c r="X96" s="541"/>
      <c r="Y96" s="541"/>
      <c r="Z96" s="541"/>
      <c r="AA96" s="541"/>
      <c r="AB96" s="541"/>
      <c r="AC96" s="541"/>
      <c r="AD96" s="541"/>
    </row>
    <row r="97" spans="5:33" x14ac:dyDescent="0.25">
      <c r="E97" s="243"/>
      <c r="F97" s="243"/>
      <c r="G97" s="297">
        <v>17</v>
      </c>
      <c r="H97" s="549">
        <f>'KB 17'!F$5</f>
        <v>0</v>
      </c>
      <c r="I97" s="243">
        <f>'KB 17'!J$5</f>
        <v>0</v>
      </c>
      <c r="K97" s="541" t="str">
        <f>C$3</f>
        <v>PARASHIKIMI I SHPENZIMEVE</v>
      </c>
      <c r="L97" s="540">
        <f>'KB 17'!B$69</f>
        <v>0</v>
      </c>
      <c r="M97" s="540">
        <f>'KB 17'!C$69</f>
        <v>0</v>
      </c>
      <c r="N97" s="540">
        <f>'KB 17'!D$69</f>
        <v>0</v>
      </c>
      <c r="O97" s="540">
        <f>'KB 17'!E$69</f>
        <v>0</v>
      </c>
      <c r="P97" s="540">
        <f>'KB 17'!F$69</f>
        <v>0</v>
      </c>
      <c r="Q97" s="540"/>
      <c r="R97" s="541" t="str">
        <f>'Z2'!H$63</f>
        <v>PARASHIKIMI I TE ARDHURAVE</v>
      </c>
      <c r="S97" s="542">
        <f t="shared" si="1"/>
        <v>0</v>
      </c>
      <c r="T97" s="542">
        <f t="shared" si="1"/>
        <v>0</v>
      </c>
      <c r="U97" s="542">
        <f t="shared" si="1"/>
        <v>0</v>
      </c>
      <c r="V97" s="542">
        <f t="shared" si="1"/>
        <v>0</v>
      </c>
      <c r="W97" s="542">
        <f t="shared" si="1"/>
        <v>0</v>
      </c>
      <c r="X97" s="540"/>
      <c r="Y97" s="540" t="str">
        <f>'KB 17'!H$69</f>
        <v>SHUMA NETO E KËRKUAR</v>
      </c>
      <c r="Z97" s="540">
        <f>'KB 17'!I$69</f>
        <v>0</v>
      </c>
      <c r="AA97" s="540">
        <f>'KB 17'!J$69</f>
        <v>0</v>
      </c>
      <c r="AB97" s="540">
        <f>'KB 17'!K$69</f>
        <v>0</v>
      </c>
      <c r="AC97" s="540">
        <f>'KB 17'!L$69</f>
        <v>0</v>
      </c>
      <c r="AD97" s="540">
        <f>'KB 17'!M$69</f>
        <v>0</v>
      </c>
      <c r="AE97" s="539"/>
      <c r="AF97" s="539"/>
      <c r="AG97" s="539"/>
    </row>
    <row r="98" spans="5:33" x14ac:dyDescent="0.25">
      <c r="E98" s="243"/>
      <c r="F98" s="243"/>
      <c r="H98" s="549">
        <f>'KB 17'!F$6</f>
        <v>0</v>
      </c>
      <c r="I98" s="243">
        <f>'KB 17'!J$6</f>
        <v>0</v>
      </c>
      <c r="K98" s="541" t="str">
        <f>C$3</f>
        <v>PARASHIKIMI I SHPENZIMEVE</v>
      </c>
      <c r="L98" s="540">
        <f>'KB 17'!B$103</f>
        <v>0</v>
      </c>
      <c r="M98" s="540">
        <f>'KB 17'!C$103</f>
        <v>0</v>
      </c>
      <c r="N98" s="540">
        <f>'KB 17'!D$103</f>
        <v>0</v>
      </c>
      <c r="O98" s="540">
        <f>'KB 17'!E$103</f>
        <v>0</v>
      </c>
      <c r="P98" s="540">
        <f>'KB 17'!F$103</f>
        <v>0</v>
      </c>
      <c r="Q98" s="540"/>
      <c r="R98" s="541" t="str">
        <f>'Z2'!H$63</f>
        <v>PARASHIKIMI I TE ARDHURAVE</v>
      </c>
      <c r="S98" s="542">
        <f t="shared" ref="S98:W119" si="2">Z98-L98</f>
        <v>0</v>
      </c>
      <c r="T98" s="542">
        <f t="shared" si="2"/>
        <v>0</v>
      </c>
      <c r="U98" s="542">
        <f t="shared" si="2"/>
        <v>0</v>
      </c>
      <c r="V98" s="542">
        <f t="shared" si="2"/>
        <v>0</v>
      </c>
      <c r="W98" s="542">
        <f t="shared" si="2"/>
        <v>0</v>
      </c>
      <c r="X98" s="540"/>
      <c r="Y98" s="540" t="str">
        <f>'KB 17'!H$103</f>
        <v>SHUMA NETO E KËRKUAR</v>
      </c>
      <c r="Z98" s="540">
        <f>'KB 17'!I$103</f>
        <v>0</v>
      </c>
      <c r="AA98" s="540">
        <f>'KB 17'!J$103</f>
        <v>0</v>
      </c>
      <c r="AB98" s="540">
        <f>'KB 17'!K$103</f>
        <v>0</v>
      </c>
      <c r="AC98" s="540">
        <f>'KB 17'!L$103</f>
        <v>0</v>
      </c>
      <c r="AD98" s="540">
        <f>'KB 17'!M$103</f>
        <v>0</v>
      </c>
      <c r="AE98" s="539"/>
      <c r="AF98" s="539"/>
      <c r="AG98" s="539"/>
    </row>
    <row r="99" spans="5:33" x14ac:dyDescent="0.25">
      <c r="E99" s="243"/>
      <c r="F99" s="243"/>
      <c r="H99" s="549">
        <f>'KB 17'!F$7</f>
        <v>0</v>
      </c>
      <c r="I99" s="243">
        <f>'KB 17'!J$7</f>
        <v>0</v>
      </c>
      <c r="K99" s="541" t="str">
        <f>C$3</f>
        <v>PARASHIKIMI I SHPENZIMEVE</v>
      </c>
      <c r="L99" s="540">
        <f>'KB 17'!B$137</f>
        <v>0</v>
      </c>
      <c r="M99" s="540">
        <f>'KB 17'!C$137</f>
        <v>0</v>
      </c>
      <c r="N99" s="540">
        <f>'KB 17'!D$137</f>
        <v>0</v>
      </c>
      <c r="O99" s="540">
        <f>'KB 17'!E$137</f>
        <v>0</v>
      </c>
      <c r="P99" s="540">
        <f>'KB 17'!F$137</f>
        <v>0</v>
      </c>
      <c r="Q99" s="540"/>
      <c r="R99" s="541" t="str">
        <f>'Z2'!H$63</f>
        <v>PARASHIKIMI I TE ARDHURAVE</v>
      </c>
      <c r="S99" s="542">
        <f t="shared" si="2"/>
        <v>0</v>
      </c>
      <c r="T99" s="542">
        <f t="shared" si="2"/>
        <v>0</v>
      </c>
      <c r="U99" s="542">
        <f t="shared" si="2"/>
        <v>0</v>
      </c>
      <c r="V99" s="542">
        <f t="shared" si="2"/>
        <v>0</v>
      </c>
      <c r="W99" s="542">
        <f t="shared" si="2"/>
        <v>0</v>
      </c>
      <c r="X99" s="540"/>
      <c r="Y99" s="540" t="str">
        <f>'KB 17'!H$137</f>
        <v>SHUMA NETO E KËRKUAR</v>
      </c>
      <c r="Z99" s="540">
        <f>'KB 17'!I$137</f>
        <v>0</v>
      </c>
      <c r="AA99" s="540">
        <f>'KB 17'!J$137</f>
        <v>0</v>
      </c>
      <c r="AB99" s="540">
        <f>'KB 17'!K$137</f>
        <v>0</v>
      </c>
      <c r="AC99" s="540">
        <f>'KB 17'!L$137</f>
        <v>0</v>
      </c>
      <c r="AD99" s="540">
        <f>'KB 17'!M$137</f>
        <v>0</v>
      </c>
      <c r="AE99" s="539"/>
      <c r="AF99" s="539"/>
      <c r="AG99" s="539"/>
    </row>
    <row r="100" spans="5:33" x14ac:dyDescent="0.25">
      <c r="H100" s="547"/>
      <c r="K100" s="541"/>
      <c r="L100" s="541"/>
      <c r="M100" s="541"/>
      <c r="N100" s="541"/>
      <c r="O100" s="541"/>
      <c r="P100" s="541"/>
      <c r="Q100" s="541"/>
      <c r="R100" s="541"/>
      <c r="S100" s="542"/>
      <c r="T100" s="542"/>
      <c r="U100" s="542"/>
      <c r="V100" s="542"/>
      <c r="W100" s="542"/>
      <c r="X100" s="541"/>
      <c r="Y100" s="541"/>
      <c r="Z100" s="541"/>
      <c r="AA100" s="541"/>
      <c r="AB100" s="541"/>
      <c r="AC100" s="541"/>
      <c r="AD100" s="541"/>
    </row>
    <row r="101" spans="5:33" x14ac:dyDescent="0.25">
      <c r="E101" s="243"/>
      <c r="F101" s="243"/>
      <c r="G101" s="297">
        <v>18</v>
      </c>
      <c r="H101" s="549">
        <f>'KB 18'!F$5</f>
        <v>0</v>
      </c>
      <c r="I101" s="243">
        <f>'KB 18'!J$5</f>
        <v>0</v>
      </c>
      <c r="K101" s="541" t="str">
        <f>C$3</f>
        <v>PARASHIKIMI I SHPENZIMEVE</v>
      </c>
      <c r="L101" s="540">
        <f>'KB 18'!B$69</f>
        <v>0</v>
      </c>
      <c r="M101" s="540">
        <f>'KB 18'!C$69</f>
        <v>0</v>
      </c>
      <c r="N101" s="540">
        <f>'KB 18'!D$69</f>
        <v>0</v>
      </c>
      <c r="O101" s="540">
        <f>'KB 18'!E$69</f>
        <v>0</v>
      </c>
      <c r="P101" s="540">
        <f>'KB 18'!F$69</f>
        <v>0</v>
      </c>
      <c r="Q101" s="540"/>
      <c r="R101" s="541" t="str">
        <f>'Z2'!H$63</f>
        <v>PARASHIKIMI I TE ARDHURAVE</v>
      </c>
      <c r="S101" s="542">
        <f t="shared" si="2"/>
        <v>0</v>
      </c>
      <c r="T101" s="542">
        <f t="shared" si="2"/>
        <v>0</v>
      </c>
      <c r="U101" s="542">
        <f t="shared" si="2"/>
        <v>0</v>
      </c>
      <c r="V101" s="542">
        <f t="shared" si="2"/>
        <v>0</v>
      </c>
      <c r="W101" s="542">
        <f t="shared" si="2"/>
        <v>0</v>
      </c>
      <c r="X101" s="540"/>
      <c r="Y101" s="540" t="str">
        <f>'KB 18'!H$69</f>
        <v>SHUMA NETO E KËRKUAR</v>
      </c>
      <c r="Z101" s="540">
        <f>'KB 18'!I$69</f>
        <v>0</v>
      </c>
      <c r="AA101" s="540">
        <f>'KB 18'!J$69</f>
        <v>0</v>
      </c>
      <c r="AB101" s="540">
        <f>'KB 18'!K$69</f>
        <v>0</v>
      </c>
      <c r="AC101" s="540">
        <f>'KB 18'!L$69</f>
        <v>0</v>
      </c>
      <c r="AD101" s="540">
        <f>'KB 18'!M$69</f>
        <v>0</v>
      </c>
      <c r="AE101" s="539"/>
      <c r="AF101" s="539"/>
      <c r="AG101" s="539"/>
    </row>
    <row r="102" spans="5:33" x14ac:dyDescent="0.25">
      <c r="E102" s="243"/>
      <c r="F102" s="243"/>
      <c r="H102" s="549">
        <f>'KB 18'!F$6</f>
        <v>0</v>
      </c>
      <c r="I102" s="243">
        <f>'KB 18'!J$6</f>
        <v>0</v>
      </c>
      <c r="K102" s="541" t="str">
        <f>C$3</f>
        <v>PARASHIKIMI I SHPENZIMEVE</v>
      </c>
      <c r="L102" s="540">
        <f>'KB 18'!B$103</f>
        <v>0</v>
      </c>
      <c r="M102" s="540">
        <f>'KB 18'!C$103</f>
        <v>0</v>
      </c>
      <c r="N102" s="540">
        <f>'KB 18'!D$103</f>
        <v>0</v>
      </c>
      <c r="O102" s="540">
        <f>'KB 18'!E$103</f>
        <v>0</v>
      </c>
      <c r="P102" s="540">
        <f>'KB 18'!F$103</f>
        <v>0</v>
      </c>
      <c r="Q102" s="540"/>
      <c r="R102" s="541" t="str">
        <f>'Z2'!H$63</f>
        <v>PARASHIKIMI I TE ARDHURAVE</v>
      </c>
      <c r="S102" s="542">
        <f t="shared" si="2"/>
        <v>0</v>
      </c>
      <c r="T102" s="542">
        <f t="shared" si="2"/>
        <v>0</v>
      </c>
      <c r="U102" s="542">
        <f t="shared" si="2"/>
        <v>0</v>
      </c>
      <c r="V102" s="542">
        <f t="shared" si="2"/>
        <v>0</v>
      </c>
      <c r="W102" s="542">
        <f t="shared" si="2"/>
        <v>0</v>
      </c>
      <c r="X102" s="540"/>
      <c r="Y102" s="540" t="str">
        <f>'KB 18'!H$103</f>
        <v>SHUMA NETO E KËRKUAR</v>
      </c>
      <c r="Z102" s="540">
        <f>'KB 18'!I$103</f>
        <v>0</v>
      </c>
      <c r="AA102" s="540">
        <f>'KB 18'!J$103</f>
        <v>0</v>
      </c>
      <c r="AB102" s="540">
        <f>'KB 18'!K$103</f>
        <v>0</v>
      </c>
      <c r="AC102" s="540">
        <f>'KB 18'!L$103</f>
        <v>0</v>
      </c>
      <c r="AD102" s="540">
        <f>'KB 18'!M$103</f>
        <v>0</v>
      </c>
      <c r="AE102" s="539"/>
      <c r="AF102" s="539"/>
      <c r="AG102" s="539"/>
    </row>
    <row r="103" spans="5:33" x14ac:dyDescent="0.25">
      <c r="E103" s="243"/>
      <c r="F103" s="243"/>
      <c r="H103" s="549">
        <f>'KB 18'!F$7</f>
        <v>0</v>
      </c>
      <c r="I103" s="243">
        <f>'KB 18'!J$7</f>
        <v>0</v>
      </c>
      <c r="K103" s="541" t="str">
        <f>C$3</f>
        <v>PARASHIKIMI I SHPENZIMEVE</v>
      </c>
      <c r="L103" s="540">
        <f>'KB 18'!B$137</f>
        <v>0</v>
      </c>
      <c r="M103" s="540">
        <f>'KB 18'!C$137</f>
        <v>0</v>
      </c>
      <c r="N103" s="540">
        <f>'KB 18'!D$137</f>
        <v>0</v>
      </c>
      <c r="O103" s="540">
        <f>'KB 18'!E$137</f>
        <v>0</v>
      </c>
      <c r="P103" s="540">
        <f>'KB 18'!F$137</f>
        <v>0</v>
      </c>
      <c r="Q103" s="540"/>
      <c r="R103" s="541" t="str">
        <f>'Z2'!H$63</f>
        <v>PARASHIKIMI I TE ARDHURAVE</v>
      </c>
      <c r="S103" s="542">
        <f t="shared" si="2"/>
        <v>0</v>
      </c>
      <c r="T103" s="542">
        <f t="shared" si="2"/>
        <v>0</v>
      </c>
      <c r="U103" s="542">
        <f t="shared" si="2"/>
        <v>0</v>
      </c>
      <c r="V103" s="542">
        <f t="shared" si="2"/>
        <v>0</v>
      </c>
      <c r="W103" s="542">
        <f t="shared" si="2"/>
        <v>0</v>
      </c>
      <c r="X103" s="540"/>
      <c r="Y103" s="540" t="str">
        <f>'KB 18'!H$137</f>
        <v>SHUMA NETO E KËRKUAR</v>
      </c>
      <c r="Z103" s="540">
        <f>'KB 18'!I$137</f>
        <v>0</v>
      </c>
      <c r="AA103" s="540">
        <f>'KB 18'!J$137</f>
        <v>0</v>
      </c>
      <c r="AB103" s="540">
        <f>'KB 18'!K$137</f>
        <v>0</v>
      </c>
      <c r="AC103" s="540">
        <f>'KB 18'!L$137</f>
        <v>0</v>
      </c>
      <c r="AD103" s="540">
        <f>'KB 18'!M$137</f>
        <v>0</v>
      </c>
      <c r="AE103" s="539"/>
      <c r="AF103" s="539"/>
      <c r="AG103" s="539"/>
    </row>
    <row r="104" spans="5:33" x14ac:dyDescent="0.25">
      <c r="H104" s="547"/>
      <c r="K104" s="541"/>
      <c r="L104" s="541"/>
      <c r="M104" s="541"/>
      <c r="N104" s="541"/>
      <c r="O104" s="541"/>
      <c r="P104" s="541"/>
      <c r="Q104" s="541"/>
      <c r="R104" s="541"/>
      <c r="S104" s="542"/>
      <c r="T104" s="542"/>
      <c r="U104" s="542"/>
      <c r="V104" s="542"/>
      <c r="W104" s="542"/>
      <c r="X104" s="541"/>
      <c r="Y104" s="541"/>
      <c r="Z104" s="541"/>
      <c r="AA104" s="541"/>
      <c r="AB104" s="541"/>
      <c r="AC104" s="541"/>
      <c r="AD104" s="541"/>
    </row>
    <row r="105" spans="5:33" x14ac:dyDescent="0.25">
      <c r="E105" s="243"/>
      <c r="F105" s="243"/>
      <c r="G105" s="297">
        <v>19</v>
      </c>
      <c r="H105" s="549">
        <f>'KB 19'!F$5</f>
        <v>0</v>
      </c>
      <c r="I105" s="243">
        <f>'KB 19'!J$5</f>
        <v>0</v>
      </c>
      <c r="K105" s="541" t="str">
        <f>C$3</f>
        <v>PARASHIKIMI I SHPENZIMEVE</v>
      </c>
      <c r="L105" s="540">
        <f>'KB 19'!B$69</f>
        <v>0</v>
      </c>
      <c r="M105" s="540">
        <f>'KB 19'!C$69</f>
        <v>0</v>
      </c>
      <c r="N105" s="540">
        <f>'KB 19'!D$69</f>
        <v>0</v>
      </c>
      <c r="O105" s="540">
        <f>'KB 19'!E$69</f>
        <v>0</v>
      </c>
      <c r="P105" s="540">
        <f>'KB 19'!F$69</f>
        <v>0</v>
      </c>
      <c r="Q105" s="540"/>
      <c r="R105" s="541" t="str">
        <f>'Z2'!H$63</f>
        <v>PARASHIKIMI I TE ARDHURAVE</v>
      </c>
      <c r="S105" s="542">
        <f t="shared" si="2"/>
        <v>0</v>
      </c>
      <c r="T105" s="542">
        <f t="shared" si="2"/>
        <v>0</v>
      </c>
      <c r="U105" s="542">
        <f t="shared" si="2"/>
        <v>0</v>
      </c>
      <c r="V105" s="542">
        <f t="shared" si="2"/>
        <v>0</v>
      </c>
      <c r="W105" s="542">
        <f t="shared" si="2"/>
        <v>0</v>
      </c>
      <c r="X105" s="540"/>
      <c r="Y105" s="540" t="str">
        <f>'KB 19'!H$69</f>
        <v>SHUMA NETO E KËRKUAR</v>
      </c>
      <c r="Z105" s="540">
        <f>'KB 19'!I$69</f>
        <v>0</v>
      </c>
      <c r="AA105" s="540">
        <f>'KB 19'!J$69</f>
        <v>0</v>
      </c>
      <c r="AB105" s="540">
        <f>'KB 19'!K$69</f>
        <v>0</v>
      </c>
      <c r="AC105" s="540">
        <f>'KB 19'!L$69</f>
        <v>0</v>
      </c>
      <c r="AD105" s="540">
        <f>'KB 19'!M$69</f>
        <v>0</v>
      </c>
      <c r="AE105" s="539"/>
      <c r="AF105" s="539"/>
      <c r="AG105" s="539"/>
    </row>
    <row r="106" spans="5:33" x14ac:dyDescent="0.25">
      <c r="E106" s="243"/>
      <c r="F106" s="243"/>
      <c r="H106" s="549">
        <f>'KB 19'!F$6</f>
        <v>0</v>
      </c>
      <c r="I106" s="243">
        <f>'KB 19'!J$6</f>
        <v>0</v>
      </c>
      <c r="K106" s="541" t="str">
        <f>C$3</f>
        <v>PARASHIKIMI I SHPENZIMEVE</v>
      </c>
      <c r="L106" s="540">
        <f>'KB 19'!B$103</f>
        <v>0</v>
      </c>
      <c r="M106" s="540">
        <f>'KB 19'!C$103</f>
        <v>0</v>
      </c>
      <c r="N106" s="540">
        <f>'KB 19'!D$103</f>
        <v>0</v>
      </c>
      <c r="O106" s="540">
        <f>'KB 19'!E$103</f>
        <v>0</v>
      </c>
      <c r="P106" s="540">
        <f>'KB 19'!F$103</f>
        <v>0</v>
      </c>
      <c r="Q106" s="540"/>
      <c r="R106" s="541" t="str">
        <f>'Z2'!H$63</f>
        <v>PARASHIKIMI I TE ARDHURAVE</v>
      </c>
      <c r="S106" s="542">
        <f t="shared" si="2"/>
        <v>0</v>
      </c>
      <c r="T106" s="542">
        <f t="shared" si="2"/>
        <v>0</v>
      </c>
      <c r="U106" s="542">
        <f t="shared" si="2"/>
        <v>0</v>
      </c>
      <c r="V106" s="542">
        <f t="shared" si="2"/>
        <v>0</v>
      </c>
      <c r="W106" s="542">
        <f t="shared" si="2"/>
        <v>0</v>
      </c>
      <c r="X106" s="540"/>
      <c r="Y106" s="540" t="str">
        <f>'KB 19'!H$103</f>
        <v>SHUMA NETO E KËRKUAR</v>
      </c>
      <c r="Z106" s="540">
        <f>'KB 19'!I$103</f>
        <v>0</v>
      </c>
      <c r="AA106" s="540">
        <f>'KB 19'!J$103</f>
        <v>0</v>
      </c>
      <c r="AB106" s="540">
        <f>'KB 19'!K$103</f>
        <v>0</v>
      </c>
      <c r="AC106" s="540">
        <f>'KB 19'!L$103</f>
        <v>0</v>
      </c>
      <c r="AD106" s="540">
        <f>'KB 19'!M$103</f>
        <v>0</v>
      </c>
      <c r="AE106" s="539"/>
      <c r="AF106" s="539"/>
      <c r="AG106" s="539"/>
    </row>
    <row r="107" spans="5:33" x14ac:dyDescent="0.25">
      <c r="E107" s="243"/>
      <c r="F107" s="243"/>
      <c r="H107" s="549">
        <f>'KB 19'!F$7</f>
        <v>0</v>
      </c>
      <c r="I107" s="243">
        <f>'KB 19'!J$7</f>
        <v>0</v>
      </c>
      <c r="K107" s="541" t="str">
        <f>C$3</f>
        <v>PARASHIKIMI I SHPENZIMEVE</v>
      </c>
      <c r="L107" s="540">
        <f>'KB 19'!B$137</f>
        <v>0</v>
      </c>
      <c r="M107" s="540">
        <f>'KB 19'!C$137</f>
        <v>0</v>
      </c>
      <c r="N107" s="540">
        <f>'KB 19'!D$137</f>
        <v>0</v>
      </c>
      <c r="O107" s="540">
        <f>'KB 19'!E$137</f>
        <v>0</v>
      </c>
      <c r="P107" s="540">
        <f>'KB 19'!F$137</f>
        <v>0</v>
      </c>
      <c r="Q107" s="540"/>
      <c r="R107" s="541" t="str">
        <f>'Z2'!H$63</f>
        <v>PARASHIKIMI I TE ARDHURAVE</v>
      </c>
      <c r="S107" s="542">
        <f t="shared" si="2"/>
        <v>0</v>
      </c>
      <c r="T107" s="542">
        <f t="shared" si="2"/>
        <v>0</v>
      </c>
      <c r="U107" s="542">
        <f t="shared" si="2"/>
        <v>0</v>
      </c>
      <c r="V107" s="542">
        <f t="shared" si="2"/>
        <v>0</v>
      </c>
      <c r="W107" s="542">
        <f t="shared" si="2"/>
        <v>0</v>
      </c>
      <c r="X107" s="540"/>
      <c r="Y107" s="540" t="str">
        <f>'KB 19'!H$137</f>
        <v>SHUMA NETO E KËRKUAR</v>
      </c>
      <c r="Z107" s="540">
        <f>'KB 19'!I$137</f>
        <v>0</v>
      </c>
      <c r="AA107" s="540">
        <f>'KB 19'!J$137</f>
        <v>0</v>
      </c>
      <c r="AB107" s="540">
        <f>'KB 19'!K$137</f>
        <v>0</v>
      </c>
      <c r="AC107" s="540">
        <f>'KB 19'!L$137</f>
        <v>0</v>
      </c>
      <c r="AD107" s="540">
        <f>'KB 19'!M$137</f>
        <v>0</v>
      </c>
      <c r="AE107" s="539"/>
      <c r="AF107" s="539"/>
      <c r="AG107" s="539"/>
    </row>
    <row r="108" spans="5:33" x14ac:dyDescent="0.25">
      <c r="H108" s="547"/>
      <c r="K108" s="541"/>
      <c r="L108" s="541"/>
      <c r="M108" s="541"/>
      <c r="N108" s="541"/>
      <c r="O108" s="541"/>
      <c r="P108" s="541"/>
      <c r="Q108" s="541"/>
      <c r="R108" s="541"/>
      <c r="S108" s="542"/>
      <c r="T108" s="542"/>
      <c r="U108" s="542"/>
      <c r="V108" s="542"/>
      <c r="W108" s="542"/>
      <c r="X108" s="541"/>
      <c r="Y108" s="541"/>
      <c r="Z108" s="541"/>
      <c r="AA108" s="541"/>
      <c r="AB108" s="541"/>
      <c r="AC108" s="541"/>
      <c r="AD108" s="541"/>
    </row>
    <row r="109" spans="5:33" x14ac:dyDescent="0.25">
      <c r="E109" s="243"/>
      <c r="F109" s="243"/>
      <c r="G109" s="297">
        <v>20</v>
      </c>
      <c r="H109" s="549">
        <f>'KB 20'!F$5</f>
        <v>0</v>
      </c>
      <c r="I109" s="243">
        <f>'KB 20'!J$5</f>
        <v>0</v>
      </c>
      <c r="K109" s="541" t="str">
        <f>C$3</f>
        <v>PARASHIKIMI I SHPENZIMEVE</v>
      </c>
      <c r="L109" s="540">
        <f>'KB 20'!B$69</f>
        <v>0</v>
      </c>
      <c r="M109" s="540">
        <f>'KB 20'!C$69</f>
        <v>0</v>
      </c>
      <c r="N109" s="540">
        <f>'KB 20'!D$69</f>
        <v>0</v>
      </c>
      <c r="O109" s="540">
        <f>'KB 20'!E$69</f>
        <v>0</v>
      </c>
      <c r="P109" s="540">
        <f>'KB 20'!F$69</f>
        <v>0</v>
      </c>
      <c r="Q109" s="540"/>
      <c r="R109" s="541" t="str">
        <f>'Z2'!H$63</f>
        <v>PARASHIKIMI I TE ARDHURAVE</v>
      </c>
      <c r="S109" s="542">
        <f t="shared" si="2"/>
        <v>0</v>
      </c>
      <c r="T109" s="542">
        <f t="shared" si="2"/>
        <v>0</v>
      </c>
      <c r="U109" s="542">
        <f t="shared" si="2"/>
        <v>0</v>
      </c>
      <c r="V109" s="542">
        <f t="shared" si="2"/>
        <v>0</v>
      </c>
      <c r="W109" s="542">
        <f t="shared" si="2"/>
        <v>0</v>
      </c>
      <c r="X109" s="540"/>
      <c r="Y109" s="540" t="str">
        <f>'KB 20'!H$69</f>
        <v>SHUMA NETO E KËRKUAR</v>
      </c>
      <c r="Z109" s="540">
        <f>'KB 20'!I$69</f>
        <v>0</v>
      </c>
      <c r="AA109" s="540">
        <f>'KB 20'!J$69</f>
        <v>0</v>
      </c>
      <c r="AB109" s="540">
        <f>'KB 20'!K$69</f>
        <v>0</v>
      </c>
      <c r="AC109" s="540">
        <f>'KB 20'!L$69</f>
        <v>0</v>
      </c>
      <c r="AD109" s="540">
        <f>'KB 20'!M$69</f>
        <v>0</v>
      </c>
      <c r="AE109" s="539"/>
      <c r="AF109" s="539"/>
      <c r="AG109" s="539"/>
    </row>
    <row r="110" spans="5:33" x14ac:dyDescent="0.25">
      <c r="E110" s="243"/>
      <c r="F110" s="243"/>
      <c r="H110" s="549">
        <f>'KB 20'!F$6</f>
        <v>0</v>
      </c>
      <c r="I110" s="243">
        <f>'KB 20'!J$6</f>
        <v>0</v>
      </c>
      <c r="K110" s="541" t="str">
        <f>C$3</f>
        <v>PARASHIKIMI I SHPENZIMEVE</v>
      </c>
      <c r="L110" s="540">
        <f>'KB 20'!B$103</f>
        <v>0</v>
      </c>
      <c r="M110" s="540">
        <f>'KB 20'!C$103</f>
        <v>0</v>
      </c>
      <c r="N110" s="540">
        <f>'KB 20'!D$103</f>
        <v>0</v>
      </c>
      <c r="O110" s="540">
        <f>'KB 20'!E$103</f>
        <v>0</v>
      </c>
      <c r="P110" s="540">
        <f>'KB 20'!F$103</f>
        <v>0</v>
      </c>
      <c r="Q110" s="540"/>
      <c r="R110" s="541" t="str">
        <f>'Z2'!H$63</f>
        <v>PARASHIKIMI I TE ARDHURAVE</v>
      </c>
      <c r="S110" s="542">
        <f t="shared" si="2"/>
        <v>0</v>
      </c>
      <c r="T110" s="542">
        <f t="shared" si="2"/>
        <v>0</v>
      </c>
      <c r="U110" s="542">
        <f t="shared" si="2"/>
        <v>0</v>
      </c>
      <c r="V110" s="542">
        <f t="shared" si="2"/>
        <v>0</v>
      </c>
      <c r="W110" s="542">
        <f t="shared" si="2"/>
        <v>0</v>
      </c>
      <c r="X110" s="540"/>
      <c r="Y110" s="540" t="str">
        <f>'KB 20'!H$103</f>
        <v>SHUMA NETO E KËRKUAR</v>
      </c>
      <c r="Z110" s="540">
        <f>'KB 20'!I$103</f>
        <v>0</v>
      </c>
      <c r="AA110" s="540">
        <f>'KB 20'!J$103</f>
        <v>0</v>
      </c>
      <c r="AB110" s="540">
        <f>'KB 20'!K$103</f>
        <v>0</v>
      </c>
      <c r="AC110" s="540">
        <f>'KB 20'!L$103</f>
        <v>0</v>
      </c>
      <c r="AD110" s="540">
        <f>'KB 20'!M$103</f>
        <v>0</v>
      </c>
      <c r="AE110" s="539"/>
      <c r="AF110" s="539"/>
      <c r="AG110" s="539"/>
    </row>
    <row r="111" spans="5:33" x14ac:dyDescent="0.25">
      <c r="E111" s="243"/>
      <c r="F111" s="243"/>
      <c r="H111" s="549">
        <f>'KB 20'!F$7</f>
        <v>0</v>
      </c>
      <c r="I111" s="243">
        <f>'KB 20'!J$7</f>
        <v>0</v>
      </c>
      <c r="K111" s="541" t="str">
        <f>C$3</f>
        <v>PARASHIKIMI I SHPENZIMEVE</v>
      </c>
      <c r="L111" s="540">
        <f>'KB 20'!B$137</f>
        <v>0</v>
      </c>
      <c r="M111" s="540">
        <f>'KB 20'!C$137</f>
        <v>0</v>
      </c>
      <c r="N111" s="540">
        <f>'KB 20'!D$137</f>
        <v>0</v>
      </c>
      <c r="O111" s="540">
        <f>'KB 20'!E$137</f>
        <v>0</v>
      </c>
      <c r="P111" s="540">
        <f>'KB 20'!F$137</f>
        <v>0</v>
      </c>
      <c r="Q111" s="540"/>
      <c r="R111" s="541" t="str">
        <f>'Z2'!H$63</f>
        <v>PARASHIKIMI I TE ARDHURAVE</v>
      </c>
      <c r="S111" s="542">
        <f t="shared" si="2"/>
        <v>0</v>
      </c>
      <c r="T111" s="542">
        <f t="shared" si="2"/>
        <v>0</v>
      </c>
      <c r="U111" s="542">
        <f t="shared" si="2"/>
        <v>0</v>
      </c>
      <c r="V111" s="542">
        <f t="shared" si="2"/>
        <v>0</v>
      </c>
      <c r="W111" s="542">
        <f t="shared" si="2"/>
        <v>0</v>
      </c>
      <c r="X111" s="540"/>
      <c r="Y111" s="540" t="str">
        <f>'KB 20'!H$137</f>
        <v>SHUMA NETO E KËRKUAR</v>
      </c>
      <c r="Z111" s="540">
        <f>'KB 20'!I$137</f>
        <v>0</v>
      </c>
      <c r="AA111" s="540">
        <f>'KB 20'!J$137</f>
        <v>0</v>
      </c>
      <c r="AB111" s="540">
        <f>'KB 20'!K$137</f>
        <v>0</v>
      </c>
      <c r="AC111" s="540">
        <f>'KB 20'!L$137</f>
        <v>0</v>
      </c>
      <c r="AD111" s="540">
        <f>'KB 20'!M$137</f>
        <v>0</v>
      </c>
      <c r="AE111" s="539"/>
      <c r="AF111" s="539"/>
      <c r="AG111" s="539"/>
    </row>
    <row r="112" spans="5:33" x14ac:dyDescent="0.25">
      <c r="H112" s="547"/>
      <c r="K112" s="541"/>
      <c r="L112" s="541"/>
      <c r="M112" s="541"/>
      <c r="N112" s="541"/>
      <c r="O112" s="541"/>
      <c r="P112" s="541"/>
      <c r="Q112" s="541"/>
      <c r="R112" s="541"/>
      <c r="S112" s="542"/>
      <c r="T112" s="542"/>
      <c r="U112" s="542"/>
      <c r="V112" s="542"/>
      <c r="W112" s="542"/>
      <c r="X112" s="541"/>
      <c r="Y112" s="541"/>
      <c r="Z112" s="541"/>
      <c r="AA112" s="541"/>
      <c r="AB112" s="541"/>
      <c r="AC112" s="541"/>
      <c r="AD112" s="541"/>
    </row>
    <row r="113" spans="5:33" x14ac:dyDescent="0.25">
      <c r="E113" s="243"/>
      <c r="F113" s="243"/>
      <c r="G113" s="297">
        <v>21</v>
      </c>
      <c r="H113" s="549">
        <f>'KB 21'!F$5</f>
        <v>0</v>
      </c>
      <c r="I113" s="243">
        <f>'KB 21'!J$5</f>
        <v>0</v>
      </c>
      <c r="K113" s="541" t="str">
        <f>C$3</f>
        <v>PARASHIKIMI I SHPENZIMEVE</v>
      </c>
      <c r="L113" s="540">
        <f>'KB 21'!B$69</f>
        <v>0</v>
      </c>
      <c r="M113" s="540">
        <f>'KB 21'!C$69</f>
        <v>0</v>
      </c>
      <c r="N113" s="540">
        <f>'KB 21'!D$69</f>
        <v>0</v>
      </c>
      <c r="O113" s="540">
        <f>'KB 21'!E$69</f>
        <v>0</v>
      </c>
      <c r="P113" s="540">
        <f>'KB 21'!F$69</f>
        <v>0</v>
      </c>
      <c r="Q113" s="540"/>
      <c r="R113" s="541" t="str">
        <f>'Z2'!H$63</f>
        <v>PARASHIKIMI I TE ARDHURAVE</v>
      </c>
      <c r="S113" s="542">
        <f t="shared" si="2"/>
        <v>0</v>
      </c>
      <c r="T113" s="542">
        <f t="shared" si="2"/>
        <v>0</v>
      </c>
      <c r="U113" s="542">
        <f t="shared" si="2"/>
        <v>0</v>
      </c>
      <c r="V113" s="542">
        <f t="shared" si="2"/>
        <v>0</v>
      </c>
      <c r="W113" s="542">
        <f t="shared" si="2"/>
        <v>0</v>
      </c>
      <c r="X113" s="540"/>
      <c r="Y113" s="540" t="str">
        <f>'KB 21'!H$69</f>
        <v>SHUMA NETO E KËRKUAR</v>
      </c>
      <c r="Z113" s="540">
        <f>'KB 21'!I$69</f>
        <v>0</v>
      </c>
      <c r="AA113" s="540">
        <f>'KB 21'!J$69</f>
        <v>0</v>
      </c>
      <c r="AB113" s="540">
        <f>'KB 21'!K$69</f>
        <v>0</v>
      </c>
      <c r="AC113" s="540">
        <f>'KB 21'!L$69</f>
        <v>0</v>
      </c>
      <c r="AD113" s="540">
        <f>'KB 21'!M$69</f>
        <v>0</v>
      </c>
      <c r="AE113" s="539"/>
      <c r="AF113" s="539"/>
      <c r="AG113" s="539"/>
    </row>
    <row r="114" spans="5:33" x14ac:dyDescent="0.25">
      <c r="E114" s="243"/>
      <c r="F114" s="243"/>
      <c r="H114" s="549">
        <f>'KB 21'!F$6</f>
        <v>0</v>
      </c>
      <c r="I114" s="243">
        <f>'KB 21'!J$6</f>
        <v>0</v>
      </c>
      <c r="K114" s="541" t="str">
        <f>C$3</f>
        <v>PARASHIKIMI I SHPENZIMEVE</v>
      </c>
      <c r="L114" s="540">
        <f>'KB 21'!B$103</f>
        <v>0</v>
      </c>
      <c r="M114" s="540">
        <f>'KB 21'!C$103</f>
        <v>0</v>
      </c>
      <c r="N114" s="540">
        <f>'KB 21'!D$103</f>
        <v>0</v>
      </c>
      <c r="O114" s="540">
        <f>'KB 21'!E$103</f>
        <v>0</v>
      </c>
      <c r="P114" s="540">
        <f>'KB 21'!F$103</f>
        <v>0</v>
      </c>
      <c r="Q114" s="540"/>
      <c r="R114" s="541" t="str">
        <f>'Z2'!H$63</f>
        <v>PARASHIKIMI I TE ARDHURAVE</v>
      </c>
      <c r="S114" s="542">
        <f t="shared" si="2"/>
        <v>0</v>
      </c>
      <c r="T114" s="542">
        <f t="shared" si="2"/>
        <v>0</v>
      </c>
      <c r="U114" s="542">
        <f t="shared" si="2"/>
        <v>0</v>
      </c>
      <c r="V114" s="542">
        <f t="shared" si="2"/>
        <v>0</v>
      </c>
      <c r="W114" s="542">
        <f t="shared" si="2"/>
        <v>0</v>
      </c>
      <c r="X114" s="540"/>
      <c r="Y114" s="540" t="str">
        <f>'KB 21'!H$103</f>
        <v>SHUMA NETO E KËRKUAR</v>
      </c>
      <c r="Z114" s="540">
        <f>'KB 21'!I$103</f>
        <v>0</v>
      </c>
      <c r="AA114" s="540">
        <f>'KB 21'!J$103</f>
        <v>0</v>
      </c>
      <c r="AB114" s="540">
        <f>'KB 21'!K$103</f>
        <v>0</v>
      </c>
      <c r="AC114" s="540">
        <f>'KB 21'!L$103</f>
        <v>0</v>
      </c>
      <c r="AD114" s="540">
        <f>'KB 21'!M$103</f>
        <v>0</v>
      </c>
      <c r="AE114" s="539"/>
      <c r="AF114" s="539"/>
      <c r="AG114" s="539"/>
    </row>
    <row r="115" spans="5:33" x14ac:dyDescent="0.25">
      <c r="E115" s="243"/>
      <c r="F115" s="243"/>
      <c r="H115" s="549">
        <f>'KB 21'!F$7</f>
        <v>0</v>
      </c>
      <c r="I115" s="243">
        <f>'KB 21'!J$7</f>
        <v>0</v>
      </c>
      <c r="K115" s="541" t="str">
        <f>C$3</f>
        <v>PARASHIKIMI I SHPENZIMEVE</v>
      </c>
      <c r="L115" s="540">
        <f>'KB 21'!B$137</f>
        <v>0</v>
      </c>
      <c r="M115" s="540">
        <f>'KB 21'!C$137</f>
        <v>0</v>
      </c>
      <c r="N115" s="540">
        <f>'KB 21'!D$137</f>
        <v>0</v>
      </c>
      <c r="O115" s="540">
        <f>'KB 21'!E$137</f>
        <v>0</v>
      </c>
      <c r="P115" s="540">
        <f>'KB 21'!F$137</f>
        <v>0</v>
      </c>
      <c r="Q115" s="540"/>
      <c r="R115" s="541" t="str">
        <f>'Z2'!H$63</f>
        <v>PARASHIKIMI I TE ARDHURAVE</v>
      </c>
      <c r="S115" s="542">
        <f t="shared" si="2"/>
        <v>0</v>
      </c>
      <c r="T115" s="542">
        <f t="shared" si="2"/>
        <v>0</v>
      </c>
      <c r="U115" s="542">
        <f t="shared" si="2"/>
        <v>0</v>
      </c>
      <c r="V115" s="542">
        <f t="shared" si="2"/>
        <v>0</v>
      </c>
      <c r="W115" s="542">
        <f t="shared" si="2"/>
        <v>0</v>
      </c>
      <c r="X115" s="540"/>
      <c r="Y115" s="540" t="str">
        <f>'KB 21'!H$137</f>
        <v>SHUMA NETO E KËRKUAR</v>
      </c>
      <c r="Z115" s="540">
        <f>'KB 21'!I$137</f>
        <v>0</v>
      </c>
      <c r="AA115" s="540">
        <f>'KB 21'!J$137</f>
        <v>0</v>
      </c>
      <c r="AB115" s="540">
        <f>'KB 21'!K$137</f>
        <v>0</v>
      </c>
      <c r="AC115" s="540">
        <f>'KB 21'!L$137</f>
        <v>0</v>
      </c>
      <c r="AD115" s="540">
        <f>'KB 21'!M$137</f>
        <v>0</v>
      </c>
      <c r="AE115" s="539"/>
      <c r="AF115" s="539"/>
      <c r="AG115" s="539"/>
    </row>
    <row r="116" spans="5:33" x14ac:dyDescent="0.25">
      <c r="H116" s="547"/>
      <c r="K116" s="541"/>
      <c r="L116" s="541"/>
      <c r="M116" s="541"/>
      <c r="N116" s="541"/>
      <c r="O116" s="541"/>
      <c r="P116" s="541"/>
      <c r="Q116" s="541"/>
      <c r="R116" s="541"/>
      <c r="S116" s="542"/>
      <c r="T116" s="542"/>
      <c r="U116" s="542"/>
      <c r="V116" s="542"/>
      <c r="W116" s="542"/>
      <c r="X116" s="541"/>
      <c r="Y116" s="541"/>
      <c r="Z116" s="541"/>
      <c r="AA116" s="541"/>
      <c r="AB116" s="541"/>
      <c r="AC116" s="541"/>
      <c r="AD116" s="541"/>
    </row>
    <row r="117" spans="5:33" x14ac:dyDescent="0.25">
      <c r="E117" s="243"/>
      <c r="F117" s="243"/>
      <c r="G117" s="297">
        <v>22</v>
      </c>
      <c r="H117" s="549">
        <f>'KB 22'!F$5</f>
        <v>0</v>
      </c>
      <c r="I117" s="243">
        <f>'KB 22'!J$5</f>
        <v>0</v>
      </c>
      <c r="K117" s="541" t="str">
        <f>C$3</f>
        <v>PARASHIKIMI I SHPENZIMEVE</v>
      </c>
      <c r="L117" s="540">
        <f>'KB 22'!B$69</f>
        <v>0</v>
      </c>
      <c r="M117" s="540">
        <f>'KB 22'!C$69</f>
        <v>0</v>
      </c>
      <c r="N117" s="540">
        <f>'KB 22'!D$69</f>
        <v>0</v>
      </c>
      <c r="O117" s="540">
        <f>'KB 22'!E$69</f>
        <v>0</v>
      </c>
      <c r="P117" s="540">
        <f>'KB 22'!F$69</f>
        <v>0</v>
      </c>
      <c r="Q117" s="540"/>
      <c r="R117" s="541" t="str">
        <f>'Z2'!H$63</f>
        <v>PARASHIKIMI I TE ARDHURAVE</v>
      </c>
      <c r="S117" s="542">
        <f t="shared" si="2"/>
        <v>0</v>
      </c>
      <c r="T117" s="542">
        <f t="shared" si="2"/>
        <v>0</v>
      </c>
      <c r="U117" s="542">
        <f t="shared" si="2"/>
        <v>0</v>
      </c>
      <c r="V117" s="542">
        <f t="shared" si="2"/>
        <v>0</v>
      </c>
      <c r="W117" s="542">
        <f t="shared" si="2"/>
        <v>0</v>
      </c>
      <c r="X117" s="540"/>
      <c r="Y117" s="540" t="str">
        <f>'KB 22'!H$69</f>
        <v>SHUMA NETO E KËRKUAR</v>
      </c>
      <c r="Z117" s="540">
        <f>'KB 22'!I$69</f>
        <v>0</v>
      </c>
      <c r="AA117" s="540">
        <f>'KB 22'!J$69</f>
        <v>0</v>
      </c>
      <c r="AB117" s="540">
        <f>'KB 22'!K$69</f>
        <v>0</v>
      </c>
      <c r="AC117" s="540">
        <f>'KB 22'!L$69</f>
        <v>0</v>
      </c>
      <c r="AD117" s="540">
        <f>'KB 22'!M$69</f>
        <v>0</v>
      </c>
      <c r="AE117" s="539"/>
      <c r="AF117" s="539"/>
      <c r="AG117" s="539"/>
    </row>
    <row r="118" spans="5:33" x14ac:dyDescent="0.25">
      <c r="E118" s="243"/>
      <c r="F118" s="243"/>
      <c r="H118" s="549">
        <f>'KB 22'!F$6</f>
        <v>0</v>
      </c>
      <c r="I118" s="243">
        <f>'KB 22'!J$6</f>
        <v>0</v>
      </c>
      <c r="K118" s="541" t="str">
        <f>C$3</f>
        <v>PARASHIKIMI I SHPENZIMEVE</v>
      </c>
      <c r="L118" s="540">
        <f>'KB 22'!B$103</f>
        <v>0</v>
      </c>
      <c r="M118" s="540">
        <f>'KB 22'!C$103</f>
        <v>0</v>
      </c>
      <c r="N118" s="540">
        <f>'KB 22'!D$103</f>
        <v>0</v>
      </c>
      <c r="O118" s="540">
        <f>'KB 22'!E$103</f>
        <v>0</v>
      </c>
      <c r="P118" s="540">
        <f>'KB 22'!F$103</f>
        <v>0</v>
      </c>
      <c r="Q118" s="540"/>
      <c r="R118" s="541" t="str">
        <f>'Z2'!H$63</f>
        <v>PARASHIKIMI I TE ARDHURAVE</v>
      </c>
      <c r="S118" s="542">
        <f t="shared" si="2"/>
        <v>0</v>
      </c>
      <c r="T118" s="542">
        <f t="shared" si="2"/>
        <v>0</v>
      </c>
      <c r="U118" s="542">
        <f t="shared" si="2"/>
        <v>0</v>
      </c>
      <c r="V118" s="542">
        <f t="shared" si="2"/>
        <v>0</v>
      </c>
      <c r="W118" s="542">
        <f t="shared" si="2"/>
        <v>0</v>
      </c>
      <c r="X118" s="540"/>
      <c r="Y118" s="540" t="str">
        <f>'KB 22'!H$103</f>
        <v>SHUMA NETO E KËRKUAR</v>
      </c>
      <c r="Z118" s="540">
        <f>'KB 22'!I$103</f>
        <v>0</v>
      </c>
      <c r="AA118" s="540">
        <f>'KB 22'!J$103</f>
        <v>0</v>
      </c>
      <c r="AB118" s="540">
        <f>'KB 22'!K$103</f>
        <v>0</v>
      </c>
      <c r="AC118" s="540">
        <f>'KB 22'!L$103</f>
        <v>0</v>
      </c>
      <c r="AD118" s="540">
        <f>'KB 22'!M$103</f>
        <v>0</v>
      </c>
      <c r="AE118" s="539"/>
      <c r="AF118" s="539"/>
      <c r="AG118" s="539"/>
    </row>
    <row r="119" spans="5:33" x14ac:dyDescent="0.25">
      <c r="E119" s="243"/>
      <c r="F119" s="243"/>
      <c r="H119" s="549">
        <f>'KB 22'!F$7</f>
        <v>0</v>
      </c>
      <c r="I119" s="243">
        <f>'KB 22'!J$7</f>
        <v>0</v>
      </c>
      <c r="K119" s="541" t="str">
        <f>C$3</f>
        <v>PARASHIKIMI I SHPENZIMEVE</v>
      </c>
      <c r="L119" s="540">
        <f>'KB 22'!B$137</f>
        <v>0</v>
      </c>
      <c r="M119" s="540">
        <f>'KB 22'!C$137</f>
        <v>0</v>
      </c>
      <c r="N119" s="540">
        <f>'KB 22'!D$137</f>
        <v>0</v>
      </c>
      <c r="O119" s="540">
        <f>'KB 22'!E$137</f>
        <v>0</v>
      </c>
      <c r="P119" s="540">
        <f>'KB 22'!F$137</f>
        <v>0</v>
      </c>
      <c r="Q119" s="540"/>
      <c r="R119" s="541" t="str">
        <f>'Z2'!H$63</f>
        <v>PARASHIKIMI I TE ARDHURAVE</v>
      </c>
      <c r="S119" s="542">
        <f t="shared" si="2"/>
        <v>0</v>
      </c>
      <c r="T119" s="542">
        <f t="shared" si="2"/>
        <v>0</v>
      </c>
      <c r="U119" s="542">
        <f t="shared" si="2"/>
        <v>0</v>
      </c>
      <c r="V119" s="542">
        <f t="shared" si="2"/>
        <v>0</v>
      </c>
      <c r="W119" s="542">
        <f t="shared" si="2"/>
        <v>0</v>
      </c>
      <c r="X119" s="540"/>
      <c r="Y119" s="540" t="str">
        <f>'KB 22'!H$137</f>
        <v>SHUMA NETO E KËRKUAR</v>
      </c>
      <c r="Z119" s="540">
        <f>'KB 22'!I$137</f>
        <v>0</v>
      </c>
      <c r="AA119" s="540">
        <f>'KB 22'!J$137</f>
        <v>0</v>
      </c>
      <c r="AB119" s="540">
        <f>'KB 22'!K$137</f>
        <v>0</v>
      </c>
      <c r="AC119" s="540">
        <f>'KB 22'!L$137</f>
        <v>0</v>
      </c>
      <c r="AD119" s="540">
        <f>'KB 22'!M$137</f>
        <v>0</v>
      </c>
      <c r="AE119" s="539"/>
      <c r="AF119" s="539"/>
      <c r="AG119" s="539"/>
    </row>
    <row r="121" spans="5:33" x14ac:dyDescent="0.25">
      <c r="K121" s="547" t="str">
        <f>C20</f>
        <v>Aktivitete në vazhdim</v>
      </c>
      <c r="L121" s="548">
        <f>SUMIF($H33:$H119,"Ongoing activity",L33:L119)</f>
        <v>0</v>
      </c>
      <c r="M121" s="548">
        <f>SUMIF($H33:$H119,"Ongoing activity",M33:M119)</f>
        <v>0</v>
      </c>
      <c r="N121" s="548">
        <f>SUMIF($H33:$H119,"Ongoing activity",N33:N119)</f>
        <v>0</v>
      </c>
      <c r="O121" s="548">
        <f>SUMIF($H33:$H119,"Ongoing activity",O33:O119)</f>
        <v>0</v>
      </c>
      <c r="P121" s="548">
        <f>SUMIF($H33:$H119,"Ongoing activity",P33:P119)</f>
        <v>0</v>
      </c>
      <c r="R121" s="548" t="str">
        <f>K121</f>
        <v>Aktivitete në vazhdim</v>
      </c>
      <c r="S121" s="548">
        <f>SUMIF($H33:$H119,"Ongoing activity",S33:S119)</f>
        <v>0</v>
      </c>
      <c r="T121" s="548">
        <f>SUMIF($H33:$H119,"Ongoing activity",T33:T119)</f>
        <v>0</v>
      </c>
      <c r="U121" s="548">
        <f>SUMIF($H33:$H119,"Ongoing activity",U33:U119)</f>
        <v>0</v>
      </c>
      <c r="V121" s="548">
        <f>SUMIF($H33:$H119,"Ongoing activity",V33:V119)</f>
        <v>0</v>
      </c>
      <c r="W121" s="548">
        <f>SUMIF($H33:$H119,"Ongoing activity",W33:W119)</f>
        <v>0</v>
      </c>
      <c r="X121" s="539"/>
      <c r="Y121" s="548" t="str">
        <f>K121</f>
        <v>Aktivitete në vazhdim</v>
      </c>
      <c r="Z121" s="548">
        <f>SUMIF($H33:$H119,"Ongoing activity",Z33:Z119)</f>
        <v>0</v>
      </c>
      <c r="AA121" s="548">
        <f>SUMIF($H33:$H119,"Ongoing activity",AA33:AA119)</f>
        <v>0</v>
      </c>
      <c r="AB121" s="548">
        <f>SUMIF($H33:$H119,"Ongoing activity",AB33:AB119)</f>
        <v>0</v>
      </c>
      <c r="AC121" s="548">
        <f>SUMIF($H33:$H119,"Ongoing activity",AC33:AC119)</f>
        <v>0</v>
      </c>
      <c r="AD121" s="548">
        <f>SUMIF($H33:$H119,"Ongoing activity",AD33:AD119)</f>
        <v>0</v>
      </c>
    </row>
    <row r="122" spans="5:33" x14ac:dyDescent="0.25">
      <c r="K122" s="547" t="str">
        <f>D20</f>
        <v>Aktivitete të reja</v>
      </c>
      <c r="L122" s="547">
        <f>SUMIF($H33:$H119,"New activity",L33:L119)</f>
        <v>0</v>
      </c>
      <c r="M122" s="547">
        <f>SUMIF($H33:$H119,"New activity",M33:M119)</f>
        <v>0</v>
      </c>
      <c r="N122" s="547">
        <f>SUMIF($H33:$H119,"New activity",N33:N119)</f>
        <v>0</v>
      </c>
      <c r="O122" s="547">
        <f>SUMIF($H33:$H119,"New activity",O33:O119)</f>
        <v>0</v>
      </c>
      <c r="P122" s="547">
        <f>SUMIF($H33:$H119,"New activity",P33:P119)</f>
        <v>0</v>
      </c>
      <c r="R122" s="548" t="str">
        <f>K122</f>
        <v>Aktivitete të reja</v>
      </c>
      <c r="S122" s="547">
        <f>SUMIF($H33:$H119,"New activity",S33:S119)</f>
        <v>0</v>
      </c>
      <c r="T122" s="547">
        <f>SUMIF($H33:$H119,"New activity",T33:T119)</f>
        <v>0</v>
      </c>
      <c r="U122" s="547">
        <f>SUMIF($H33:$H119,"New activity",U33:U119)</f>
        <v>0</v>
      </c>
      <c r="V122" s="547">
        <f>SUMIF($H33:$H119,"New activity",V33:V119)</f>
        <v>0</v>
      </c>
      <c r="W122" s="547">
        <f>SUMIF($H33:$H119,"New activity",W33:W119)</f>
        <v>0</v>
      </c>
      <c r="Y122" s="548" t="str">
        <f>K122</f>
        <v>Aktivitete të reja</v>
      </c>
      <c r="Z122" s="547">
        <f>SUMIF($H33:$H119,"New activity",Z33:Z119)</f>
        <v>0</v>
      </c>
      <c r="AA122" s="547">
        <f>SUMIF($H33:$H119,"New activity",AA33:AA119)</f>
        <v>0</v>
      </c>
      <c r="AB122" s="547">
        <f>SUMIF($H33:$H119,"New activity",AB33:AB119)</f>
        <v>0</v>
      </c>
      <c r="AC122" s="547">
        <f>SUMIF($H33:$H119,"New activity",AC33:AC119)</f>
        <v>0</v>
      </c>
      <c r="AD122" s="547">
        <f>SUMIF($H33:$H119,"New activity",AD33:AD119)</f>
        <v>0</v>
      </c>
    </row>
    <row r="138" outlineLevel="1" x14ac:dyDescent="0.25"/>
    <row r="139" outlineLevel="1" x14ac:dyDescent="0.25"/>
    <row r="140" outlineLevel="1" x14ac:dyDescent="0.25"/>
    <row r="141" outlineLevel="1" x14ac:dyDescent="0.25"/>
    <row r="142" outlineLevel="1" x14ac:dyDescent="0.25"/>
    <row r="143" outlineLevel="1" x14ac:dyDescent="0.25"/>
    <row r="144" outlineLevel="1" x14ac:dyDescent="0.25"/>
    <row r="145" outlineLevel="1" x14ac:dyDescent="0.25"/>
    <row r="146" outlineLevel="1" x14ac:dyDescent="0.25"/>
    <row r="147" outlineLevel="1" x14ac:dyDescent="0.25"/>
    <row r="148" outlineLevel="1" x14ac:dyDescent="0.25"/>
    <row r="149" outlineLevel="1" x14ac:dyDescent="0.25"/>
    <row r="150" outlineLevel="1" x14ac:dyDescent="0.25"/>
    <row r="151" outlineLevel="1" x14ac:dyDescent="0.25"/>
    <row r="152" outlineLevel="1" x14ac:dyDescent="0.25"/>
    <row r="153" outlineLevel="1" x14ac:dyDescent="0.25"/>
    <row r="154" outlineLevel="1" x14ac:dyDescent="0.25"/>
    <row r="155" outlineLevel="1" x14ac:dyDescent="0.25"/>
    <row r="156" outlineLevel="1" x14ac:dyDescent="0.25"/>
    <row r="157" outlineLevel="1" x14ac:dyDescent="0.25"/>
    <row r="161" outlineLevel="1" x14ac:dyDescent="0.25"/>
    <row r="162" outlineLevel="1" x14ac:dyDescent="0.25"/>
    <row r="163" outlineLevel="1" x14ac:dyDescent="0.25"/>
    <row r="164" outlineLevel="1" x14ac:dyDescent="0.25"/>
    <row r="165" outlineLevel="1" x14ac:dyDescent="0.25"/>
    <row r="166" outlineLevel="1" x14ac:dyDescent="0.25"/>
    <row r="167" outlineLevel="1" x14ac:dyDescent="0.25"/>
    <row r="168" outlineLevel="1" x14ac:dyDescent="0.25"/>
    <row r="169" outlineLevel="1" x14ac:dyDescent="0.25"/>
    <row r="170" outlineLevel="1" x14ac:dyDescent="0.25"/>
    <row r="171" outlineLevel="1" x14ac:dyDescent="0.25"/>
    <row r="172" outlineLevel="1" x14ac:dyDescent="0.25"/>
    <row r="173" outlineLevel="1" x14ac:dyDescent="0.25"/>
    <row r="174" outlineLevel="1" x14ac:dyDescent="0.25"/>
    <row r="175" outlineLevel="1" x14ac:dyDescent="0.25"/>
    <row r="176" outlineLevel="1" x14ac:dyDescent="0.25"/>
    <row r="177" outlineLevel="1" x14ac:dyDescent="0.25"/>
    <row r="178" outlineLevel="1" x14ac:dyDescent="0.25"/>
    <row r="179" outlineLevel="1" x14ac:dyDescent="0.25"/>
    <row r="180" outlineLevel="1" x14ac:dyDescent="0.25"/>
    <row r="184" outlineLevel="1" x14ac:dyDescent="0.25"/>
    <row r="185" outlineLevel="1" x14ac:dyDescent="0.25"/>
    <row r="186" outlineLevel="1" x14ac:dyDescent="0.25"/>
    <row r="187" outlineLevel="1" x14ac:dyDescent="0.25"/>
    <row r="188" outlineLevel="1" x14ac:dyDescent="0.25"/>
    <row r="189" outlineLevel="1" x14ac:dyDescent="0.25"/>
    <row r="190" outlineLevel="1" x14ac:dyDescent="0.25"/>
    <row r="191" outlineLevel="1" x14ac:dyDescent="0.25"/>
    <row r="192" outlineLevel="1" x14ac:dyDescent="0.25"/>
    <row r="193" outlineLevel="1" x14ac:dyDescent="0.25"/>
    <row r="194" outlineLevel="1" x14ac:dyDescent="0.25"/>
    <row r="195" outlineLevel="1" x14ac:dyDescent="0.25"/>
    <row r="196" outlineLevel="1" x14ac:dyDescent="0.25"/>
    <row r="197" outlineLevel="1" x14ac:dyDescent="0.25"/>
    <row r="198" outlineLevel="1" x14ac:dyDescent="0.25"/>
    <row r="199" outlineLevel="1" x14ac:dyDescent="0.25"/>
    <row r="200" outlineLevel="1" x14ac:dyDescent="0.25"/>
    <row r="201" outlineLevel="1" x14ac:dyDescent="0.25"/>
    <row r="202" outlineLevel="1" x14ac:dyDescent="0.25"/>
    <row r="203" outlineLevel="1" x14ac:dyDescent="0.25"/>
    <row r="205" outlineLevel="1" x14ac:dyDescent="0.25"/>
    <row r="209" outlineLevel="1" x14ac:dyDescent="0.25"/>
    <row r="210" outlineLevel="1" x14ac:dyDescent="0.25"/>
    <row r="211" outlineLevel="1" x14ac:dyDescent="0.25"/>
    <row r="212" outlineLevel="1" x14ac:dyDescent="0.25"/>
    <row r="213" outlineLevel="1" x14ac:dyDescent="0.25"/>
    <row r="214" outlineLevel="1" x14ac:dyDescent="0.25"/>
    <row r="215" outlineLevel="1" x14ac:dyDescent="0.25"/>
    <row r="216" outlineLevel="1" x14ac:dyDescent="0.25"/>
    <row r="217" outlineLevel="1" x14ac:dyDescent="0.25"/>
    <row r="218" outlineLevel="1" x14ac:dyDescent="0.25"/>
    <row r="219" outlineLevel="1" x14ac:dyDescent="0.25"/>
    <row r="220" outlineLevel="1" x14ac:dyDescent="0.25"/>
    <row r="221" outlineLevel="1" x14ac:dyDescent="0.25"/>
    <row r="222" outlineLevel="1" x14ac:dyDescent="0.25"/>
    <row r="223" outlineLevel="1" x14ac:dyDescent="0.25"/>
    <row r="224" outlineLevel="1" x14ac:dyDescent="0.25"/>
    <row r="225" outlineLevel="1" x14ac:dyDescent="0.25"/>
    <row r="226" outlineLevel="1" x14ac:dyDescent="0.25"/>
    <row r="227" outlineLevel="1" x14ac:dyDescent="0.25"/>
    <row r="228" outlineLevel="1" x14ac:dyDescent="0.25"/>
    <row r="232" outlineLevel="1" x14ac:dyDescent="0.25"/>
    <row r="233" outlineLevel="1" x14ac:dyDescent="0.25"/>
    <row r="234" outlineLevel="1" x14ac:dyDescent="0.25"/>
    <row r="235" outlineLevel="1" x14ac:dyDescent="0.25"/>
    <row r="236" outlineLevel="1" x14ac:dyDescent="0.25"/>
    <row r="237" outlineLevel="1" x14ac:dyDescent="0.25"/>
    <row r="238" outlineLevel="1" x14ac:dyDescent="0.25"/>
    <row r="239" outlineLevel="1" x14ac:dyDescent="0.25"/>
    <row r="240" outlineLevel="1" x14ac:dyDescent="0.25"/>
    <row r="241" outlineLevel="1" x14ac:dyDescent="0.25"/>
    <row r="242" outlineLevel="1" x14ac:dyDescent="0.25"/>
    <row r="243" outlineLevel="1" x14ac:dyDescent="0.25"/>
    <row r="244" outlineLevel="1" x14ac:dyDescent="0.25"/>
    <row r="245" outlineLevel="1" x14ac:dyDescent="0.25"/>
    <row r="246" outlineLevel="1" x14ac:dyDescent="0.25"/>
    <row r="247" outlineLevel="1" x14ac:dyDescent="0.25"/>
    <row r="248" outlineLevel="1" x14ac:dyDescent="0.25"/>
    <row r="249" outlineLevel="1" x14ac:dyDescent="0.25"/>
    <row r="250" outlineLevel="1" x14ac:dyDescent="0.25"/>
    <row r="251" outlineLevel="1" x14ac:dyDescent="0.25"/>
    <row r="273" outlineLevel="1" x14ac:dyDescent="0.25"/>
    <row r="280" outlineLevel="1" x14ac:dyDescent="0.25"/>
    <row r="281" outlineLevel="1" x14ac:dyDescent="0.25"/>
    <row r="282" outlineLevel="1" x14ac:dyDescent="0.25"/>
    <row r="283" outlineLevel="1" x14ac:dyDescent="0.25"/>
    <row r="284" outlineLevel="1" x14ac:dyDescent="0.25"/>
    <row r="285" outlineLevel="1" x14ac:dyDescent="0.25"/>
    <row r="286" outlineLevel="1" x14ac:dyDescent="0.25"/>
    <row r="287" outlineLevel="1" x14ac:dyDescent="0.25"/>
    <row r="288" outlineLevel="1" x14ac:dyDescent="0.25"/>
    <row r="289" outlineLevel="1" x14ac:dyDescent="0.25"/>
    <row r="290" outlineLevel="1" x14ac:dyDescent="0.25"/>
    <row r="291" outlineLevel="1" x14ac:dyDescent="0.25"/>
    <row r="292" outlineLevel="1" x14ac:dyDescent="0.25"/>
    <row r="293" outlineLevel="1" x14ac:dyDescent="0.25"/>
    <row r="294" outlineLevel="1" x14ac:dyDescent="0.25"/>
    <row r="295" outlineLevel="1" x14ac:dyDescent="0.25"/>
    <row r="296" outlineLevel="1" x14ac:dyDescent="0.25"/>
    <row r="297" outlineLevel="1" x14ac:dyDescent="0.25"/>
    <row r="298" outlineLevel="1" x14ac:dyDescent="0.25"/>
    <row r="299" outlineLevel="1" x14ac:dyDescent="0.25"/>
    <row r="385" spans="2:3" x14ac:dyDescent="0.25">
      <c r="B385" s="227"/>
      <c r="C385" s="227"/>
    </row>
  </sheetData>
  <sheetProtection password="C771" sheet="1" objects="1" scenarios="1" selectLockedCells="1"/>
  <dataConsolidate topLabels="1" link="1">
    <dataRefs count="23">
      <dataRef ref="A245:E248" sheet="Z2" r:id="rId1"/>
      <dataRef ref="A245:E248" sheet="(A) Kerkese buxhet F10" r:id="rId2"/>
      <dataRef ref="A245:E248" sheet="(A) Kerkese buxhet F11" r:id="rId3"/>
      <dataRef ref="A245:E248" sheet="(A) Kerkese buxhet F12" r:id="rId4"/>
      <dataRef ref="A245:E248" sheet="(A) Kerkese buxhet F13" r:id="rId5"/>
      <dataRef ref="A245:E248" sheet="(A) Kerkese buxhet F14" r:id="rId6"/>
      <dataRef ref="A245:E248" sheet="(A) Kerkese buxhet F15" r:id="rId7"/>
      <dataRef ref="A245:E248" sheet="(A) Kerkese buxhet F16" r:id="rId8"/>
      <dataRef ref="A245:E248" sheet="(A) Kerkese buxhet F17" r:id="rId9"/>
      <dataRef ref="A245:E248" sheet="(A) Kerkese buxhet F18" r:id="rId10"/>
      <dataRef ref="A245:E248" sheet="(A) Kerkese buxhet F2" r:id="rId11"/>
      <dataRef ref="A245:E248" sheet="(A) Kerkese buxhet F20" r:id="rId12"/>
      <dataRef ref="A245:E248" sheet="(A) Kerkese buxhet F21" r:id="rId13"/>
      <dataRef ref="A245:E248" sheet="(A) Kerkese buxhet F22" r:id="rId14"/>
      <dataRef ref="A245:E248" sheet="(A) Kerkese buxhet F3" r:id="rId15"/>
      <dataRef ref="A245:E248" sheet="(A) Kerkese buxhet F4" r:id="rId16"/>
      <dataRef ref="A245:E248" sheet="(A) Kerkese buxhet F5" r:id="rId17"/>
      <dataRef ref="A245:E248" sheet="(A) Kerkese buxhet F6" r:id="rId18"/>
      <dataRef ref="A245:E248" sheet="(A) Kerkese buxhet F7" r:id="rId19"/>
      <dataRef ref="A245:E248" sheet="(A) Kerkese buxhet F8" r:id="rId20"/>
      <dataRef ref="A245:E248" sheet="(A) Kerkese buxhet F9" r:id="rId21"/>
      <dataRef ref="A245:E248" sheet="(D) Kerkese buxhet F19" r:id="rId22"/>
      <dataRef name="'(D) BRF F22'!$A$214" r:id="rId23"/>
    </dataRefs>
  </dataConsolidate>
  <mergeCells count="7">
    <mergeCell ref="S31:W31"/>
    <mergeCell ref="Z31:AD31"/>
    <mergeCell ref="A1:F1"/>
    <mergeCell ref="C3:D3"/>
    <mergeCell ref="C11:D11"/>
    <mergeCell ref="C19:D19"/>
    <mergeCell ref="L31:P31"/>
  </mergeCells>
  <pageMargins left="0.78740157480314965" right="0.70866141732283472" top="0.84729166666666667" bottom="0.78740157480314965" header="0.43307086614173229" footer="0.31496062992125984"/>
  <pageSetup paperSize="9" fitToHeight="0" orientation="portrait" r:id="rId24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  <drawing r:id="rId2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tabColor rgb="FF00B050"/>
    <pageSetUpPr fitToPage="1"/>
  </sheetPr>
  <dimension ref="A1:F39"/>
  <sheetViews>
    <sheetView showGridLines="0" zoomScaleNormal="100" workbookViewId="0">
      <selection activeCell="D2" sqref="D2:G2"/>
    </sheetView>
  </sheetViews>
  <sheetFormatPr baseColWidth="10" defaultColWidth="4.140625" defaultRowHeight="12.75" x14ac:dyDescent="0.2"/>
  <cols>
    <col min="1" max="1" width="47.85546875" style="141" bestFit="1" customWidth="1"/>
    <col min="2" max="3" width="10" style="141" customWidth="1"/>
    <col min="4" max="6" width="10" style="142" customWidth="1"/>
    <col min="7" max="184" width="11.5703125" style="141" customWidth="1"/>
    <col min="185" max="185" width="3.85546875" style="141" customWidth="1"/>
    <col min="186" max="186" width="22" style="141" customWidth="1"/>
    <col min="187" max="189" width="4.140625" style="141" customWidth="1"/>
    <col min="190" max="190" width="5.85546875" style="141" customWidth="1"/>
    <col min="191" max="191" width="4.140625" style="141" customWidth="1"/>
    <col min="192" max="192" width="0.85546875" style="141" customWidth="1"/>
    <col min="193" max="193" width="5.85546875" style="141" customWidth="1"/>
    <col min="194" max="194" width="4.140625" style="141" customWidth="1"/>
    <col min="195" max="195" width="0.85546875" style="141" customWidth="1"/>
    <col min="196" max="196" width="5.85546875" style="141" customWidth="1"/>
    <col min="197" max="197" width="4.140625" style="141" customWidth="1"/>
    <col min="198" max="198" width="0.85546875" style="141" customWidth="1"/>
    <col min="199" max="199" width="5.85546875" style="141" customWidth="1"/>
    <col min="200" max="16384" width="4.140625" style="141"/>
  </cols>
  <sheetData>
    <row r="1" spans="1:6" ht="21" customHeight="1" x14ac:dyDescent="0.35">
      <c r="A1" s="899" t="str">
        <f>'(G1) Translator'!A106</f>
        <v xml:space="preserve">(F12) SHPENZIMET SIPAS KLASIFIKIMIT EKONOMIK </v>
      </c>
      <c r="B1" s="899"/>
      <c r="C1" s="899"/>
      <c r="D1" s="899"/>
      <c r="E1" s="899"/>
      <c r="F1" s="899"/>
    </row>
    <row r="2" spans="1:6" x14ac:dyDescent="0.2">
      <c r="D2" s="141"/>
      <c r="E2" s="141"/>
      <c r="F2" s="141"/>
    </row>
    <row r="3" spans="1:6" ht="15" x14ac:dyDescent="0.2">
      <c r="A3" s="931" t="str">
        <f>'Z1'!A153</f>
        <v xml:space="preserve">KOSTO DIREKTE PËR PROJEKTE &amp; SHPENZIME KAPITALE </v>
      </c>
      <c r="B3" s="931"/>
      <c r="C3" s="931"/>
      <c r="D3" s="931"/>
      <c r="E3" s="931"/>
      <c r="F3" s="931"/>
    </row>
    <row r="4" spans="1:6" s="597" customFormat="1" ht="27" customHeight="1" x14ac:dyDescent="0.25">
      <c r="B4" s="617" t="str">
        <f>'(G1) Translator'!A3</f>
        <v>Fakti Viti i kaluar</v>
      </c>
      <c r="C4" s="617" t="str">
        <f>'(G1) Translator'!A4</f>
        <v>Viti aktual (buxheti)</v>
      </c>
      <c r="D4" s="596">
        <f>'Z1'!D146</f>
        <v>2013</v>
      </c>
      <c r="E4" s="596">
        <f>'Z1'!E146</f>
        <v>2014</v>
      </c>
      <c r="F4" s="596">
        <f>'Z1'!F146</f>
        <v>2015</v>
      </c>
    </row>
    <row r="5" spans="1:6" s="597" customFormat="1" ht="15" customHeight="1" x14ac:dyDescent="0.2">
      <c r="A5" s="383" t="str">
        <f>'Z1'!A154</f>
        <v xml:space="preserve">Pagat </v>
      </c>
      <c r="B5" s="383"/>
      <c r="C5" s="383"/>
      <c r="D5" s="603">
        <f>'Z1'!D154</f>
        <v>2048</v>
      </c>
      <c r="E5" s="603">
        <f>'Z1'!E154</f>
        <v>2130</v>
      </c>
      <c r="F5" s="603">
        <f>'Z1'!F154</f>
        <v>2216</v>
      </c>
    </row>
    <row r="6" spans="1:6" ht="15" customHeight="1" x14ac:dyDescent="0.2">
      <c r="A6" s="383" t="str">
        <f>'Z1'!A155</f>
        <v xml:space="preserve">Sigurimet shoqërore </v>
      </c>
      <c r="B6" s="383"/>
      <c r="C6" s="383"/>
      <c r="D6" s="603">
        <f>'Z1'!D155</f>
        <v>0</v>
      </c>
      <c r="E6" s="603">
        <f>'Z1'!E155</f>
        <v>0</v>
      </c>
      <c r="F6" s="603">
        <f>'Z1'!F155</f>
        <v>0</v>
      </c>
    </row>
    <row r="7" spans="1:6" ht="15" customHeight="1" x14ac:dyDescent="0.2">
      <c r="A7" s="383" t="str">
        <f>'Z1'!A156</f>
        <v xml:space="preserve">Mirëmbajtje </v>
      </c>
      <c r="B7" s="383"/>
      <c r="C7" s="383"/>
      <c r="D7" s="603">
        <f>'Z1'!D156</f>
        <v>0</v>
      </c>
      <c r="E7" s="603">
        <f>'Z1'!E156</f>
        <v>0</v>
      </c>
      <c r="F7" s="603">
        <f>'Z1'!F156</f>
        <v>0</v>
      </c>
    </row>
    <row r="8" spans="1:6" ht="15" customHeight="1" x14ac:dyDescent="0.2">
      <c r="A8" s="383" t="str">
        <f>'Z1'!A157</f>
        <v xml:space="preserve">Shpenzime të tjera korrente </v>
      </c>
      <c r="B8" s="383"/>
      <c r="C8" s="383"/>
      <c r="D8" s="603">
        <f>'Z1'!D157</f>
        <v>0</v>
      </c>
      <c r="E8" s="603">
        <f>'Z1'!E157</f>
        <v>0</v>
      </c>
      <c r="F8" s="603">
        <f>'Z1'!F157</f>
        <v>0</v>
      </c>
    </row>
    <row r="9" spans="1:6" ht="15" customHeight="1" x14ac:dyDescent="0.2">
      <c r="A9" s="383" t="str">
        <f>'Z1'!A158</f>
        <v xml:space="preserve">Transferta të brendshme </v>
      </c>
      <c r="B9" s="383"/>
      <c r="C9" s="383"/>
      <c r="D9" s="603">
        <f>'Z1'!D158</f>
        <v>0</v>
      </c>
      <c r="E9" s="603">
        <f>'Z1'!E158</f>
        <v>0</v>
      </c>
      <c r="F9" s="603">
        <f>'Z1'!F158</f>
        <v>0</v>
      </c>
    </row>
    <row r="10" spans="1:6" ht="15" customHeight="1" x14ac:dyDescent="0.2">
      <c r="A10" s="383" t="str">
        <f>'Z1'!A159</f>
        <v xml:space="preserve">Transferta të jashtme </v>
      </c>
      <c r="B10" s="383"/>
      <c r="C10" s="383"/>
      <c r="D10" s="603">
        <f>'Z1'!D159</f>
        <v>0</v>
      </c>
      <c r="E10" s="603">
        <f>'Z1'!E159</f>
        <v>0</v>
      </c>
      <c r="F10" s="603">
        <f>'Z1'!F159</f>
        <v>0</v>
      </c>
    </row>
    <row r="11" spans="1:6" ht="15" customHeight="1" x14ac:dyDescent="0.2">
      <c r="A11" s="383" t="str">
        <f>'Z1'!A160</f>
        <v xml:space="preserve">Transferta të tjera </v>
      </c>
      <c r="B11" s="383"/>
      <c r="C11" s="383"/>
      <c r="D11" s="603">
        <f>'Z1'!D160</f>
        <v>0</v>
      </c>
      <c r="E11" s="603">
        <f>'Z1'!E160</f>
        <v>0</v>
      </c>
      <c r="F11" s="603">
        <f>'Z1'!F160</f>
        <v>0</v>
      </c>
    </row>
    <row r="12" spans="1:6" ht="15" customHeight="1" x14ac:dyDescent="0.2">
      <c r="A12" s="383" t="str">
        <f>'Z1'!A161</f>
        <v xml:space="preserve">Shpenzime kapitale </v>
      </c>
      <c r="B12" s="383"/>
      <c r="C12" s="383"/>
      <c r="D12" s="603">
        <f>'Z1'!D161</f>
        <v>2912</v>
      </c>
      <c r="E12" s="603">
        <f>'Z1'!E161</f>
        <v>1866</v>
      </c>
      <c r="F12" s="603">
        <f>'Z1'!F161</f>
        <v>2053</v>
      </c>
    </row>
    <row r="13" spans="1:6" ht="15" customHeight="1" x14ac:dyDescent="0.2">
      <c r="A13" s="383" t="str">
        <f>'Z1'!A162</f>
        <v>Interesa</v>
      </c>
      <c r="B13" s="383"/>
      <c r="C13" s="383"/>
      <c r="D13" s="603">
        <f>'Z1'!D162</f>
        <v>0</v>
      </c>
      <c r="E13" s="603">
        <f>'Z1'!E162</f>
        <v>0</v>
      </c>
      <c r="F13" s="603">
        <f>'Z1'!F162</f>
        <v>0</v>
      </c>
    </row>
    <row r="14" spans="1:6" ht="15" customHeight="1" x14ac:dyDescent="0.2">
      <c r="A14" s="383" t="str">
        <f>'Z1'!A163</f>
        <v xml:space="preserve">Të tjera </v>
      </c>
      <c r="B14" s="383"/>
      <c r="C14" s="383"/>
      <c r="D14" s="603">
        <f>'Z1'!D163</f>
        <v>0</v>
      </c>
      <c r="E14" s="603">
        <f>'Z1'!E163</f>
        <v>0</v>
      </c>
      <c r="F14" s="603">
        <f>'Z1'!F163</f>
        <v>0</v>
      </c>
    </row>
    <row r="15" spans="1:6" ht="15" customHeight="1" x14ac:dyDescent="0.2">
      <c r="A15" s="660" t="str">
        <f>'(G1) Translator'!A303</f>
        <v>Gjithsej kosto direkte</v>
      </c>
      <c r="B15" s="661"/>
      <c r="C15" s="661"/>
      <c r="D15" s="661">
        <f>SUM(D5:D14)</f>
        <v>4960</v>
      </c>
      <c r="E15" s="661">
        <f>SUM(E5:E14)</f>
        <v>3996</v>
      </c>
      <c r="F15" s="661">
        <f>SUM(F5:F14)</f>
        <v>4269</v>
      </c>
    </row>
    <row r="16" spans="1:6" ht="15" x14ac:dyDescent="0.2">
      <c r="A16" s="931" t="str">
        <f>'Z1'!A164</f>
        <v xml:space="preserve">SHPENZIME KORRENTE </v>
      </c>
      <c r="B16" s="931"/>
      <c r="C16" s="931"/>
      <c r="D16" s="931"/>
      <c r="E16" s="931"/>
      <c r="F16" s="931"/>
    </row>
    <row r="17" spans="1:6" s="597" customFormat="1" ht="27" customHeight="1" x14ac:dyDescent="0.25">
      <c r="A17" s="616"/>
      <c r="B17" s="617" t="str">
        <f>B4</f>
        <v>Fakti Viti i kaluar</v>
      </c>
      <c r="C17" s="617" t="str">
        <f>C4</f>
        <v>Viti aktual (buxheti)</v>
      </c>
      <c r="D17" s="596">
        <f>D4</f>
        <v>2013</v>
      </c>
      <c r="E17" s="596">
        <f>E4</f>
        <v>2014</v>
      </c>
      <c r="F17" s="596">
        <f>F4</f>
        <v>2015</v>
      </c>
    </row>
    <row r="18" spans="1:6" ht="15" customHeight="1" x14ac:dyDescent="0.2">
      <c r="A18" s="383" t="str">
        <f>A5</f>
        <v xml:space="preserve">Pagat </v>
      </c>
      <c r="B18" s="383"/>
      <c r="C18" s="383"/>
      <c r="D18" s="603">
        <f>'Z1'!D165</f>
        <v>12726</v>
      </c>
      <c r="E18" s="603">
        <f>'Z1'!E165</f>
        <v>13239</v>
      </c>
      <c r="F18" s="603">
        <f>'Z1'!F165</f>
        <v>13768</v>
      </c>
    </row>
    <row r="19" spans="1:6" ht="15" customHeight="1" x14ac:dyDescent="0.2">
      <c r="A19" s="383" t="str">
        <f>A6</f>
        <v xml:space="preserve">Sigurimet shoqërore </v>
      </c>
      <c r="B19" s="383"/>
      <c r="C19" s="383"/>
      <c r="D19" s="603">
        <f>'Z1'!D166</f>
        <v>0</v>
      </c>
      <c r="E19" s="603">
        <f>'Z1'!E166</f>
        <v>0</v>
      </c>
      <c r="F19" s="603">
        <f>'Z1'!F166</f>
        <v>0</v>
      </c>
    </row>
    <row r="20" spans="1:6" ht="15" customHeight="1" x14ac:dyDescent="0.2">
      <c r="A20" s="383" t="str">
        <f>A7</f>
        <v xml:space="preserve">Mirëmbajtje </v>
      </c>
      <c r="B20" s="383"/>
      <c r="C20" s="383"/>
      <c r="D20" s="603">
        <f>'Z1'!D167</f>
        <v>7295</v>
      </c>
      <c r="E20" s="603">
        <f>'Z1'!E167</f>
        <v>7909</v>
      </c>
      <c r="F20" s="603">
        <f>'Z1'!F167</f>
        <v>8214</v>
      </c>
    </row>
    <row r="21" spans="1:6" ht="15" customHeight="1" x14ac:dyDescent="0.2">
      <c r="A21" s="383" t="str">
        <f>A8</f>
        <v xml:space="preserve">Shpenzime të tjera korrente </v>
      </c>
      <c r="B21" s="383"/>
      <c r="C21" s="383"/>
      <c r="D21" s="603">
        <f>'Z1'!D168</f>
        <v>0</v>
      </c>
      <c r="E21" s="603">
        <f>'Z1'!E168</f>
        <v>0</v>
      </c>
      <c r="F21" s="603">
        <f>'Z1'!F168</f>
        <v>0</v>
      </c>
    </row>
    <row r="22" spans="1:6" ht="15" customHeight="1" x14ac:dyDescent="0.2">
      <c r="A22" s="383" t="str">
        <f>A11</f>
        <v xml:space="preserve">Transferta të tjera </v>
      </c>
      <c r="B22" s="383"/>
      <c r="C22" s="383"/>
      <c r="D22" s="603">
        <f>'Z1'!D169</f>
        <v>0</v>
      </c>
      <c r="E22" s="603">
        <f>'Z1'!E169</f>
        <v>0</v>
      </c>
      <c r="F22" s="603">
        <f>'Z1'!F169</f>
        <v>0</v>
      </c>
    </row>
    <row r="23" spans="1:6" ht="15" customHeight="1" x14ac:dyDescent="0.2">
      <c r="A23" s="383" t="str">
        <f>A13</f>
        <v>Interesa</v>
      </c>
      <c r="B23" s="383"/>
      <c r="C23" s="383"/>
      <c r="D23" s="603">
        <f>'Z1'!D170</f>
        <v>0</v>
      </c>
      <c r="E23" s="603">
        <f>'Z1'!E170</f>
        <v>0</v>
      </c>
      <c r="F23" s="603">
        <f>'Z1'!F170</f>
        <v>0</v>
      </c>
    </row>
    <row r="24" spans="1:6" ht="15" customHeight="1" x14ac:dyDescent="0.2">
      <c r="A24" s="383" t="str">
        <f>A14</f>
        <v xml:space="preserve">Të tjera </v>
      </c>
      <c r="B24" s="383"/>
      <c r="C24" s="383"/>
      <c r="D24" s="603">
        <f>'Z1'!D171</f>
        <v>1.4804000000007136</v>
      </c>
      <c r="E24" s="603">
        <f>'Z1'!E171</f>
        <v>3.0302489600007902</v>
      </c>
      <c r="F24" s="603">
        <f>'Z1'!F171</f>
        <v>-0.99761337510449266</v>
      </c>
    </row>
    <row r="25" spans="1:6" ht="15" customHeight="1" x14ac:dyDescent="0.2">
      <c r="A25" s="660" t="str">
        <f>'(G1) Translator'!A304</f>
        <v>Gjithsej shpenzime korrente</v>
      </c>
      <c r="B25" s="318"/>
      <c r="C25" s="318"/>
      <c r="D25" s="661">
        <f>SUM(D18:D24)</f>
        <v>20022.4804</v>
      </c>
      <c r="E25" s="661">
        <f>SUM(E18:E24)</f>
        <v>21151.03024896</v>
      </c>
      <c r="F25" s="661">
        <f>SUM(F18:F24)</f>
        <v>21981.002386624896</v>
      </c>
    </row>
    <row r="26" spans="1:6" ht="20.25" customHeight="1" x14ac:dyDescent="0.2"/>
    <row r="27" spans="1:6" ht="15" customHeight="1" x14ac:dyDescent="0.2">
      <c r="A27" s="931" t="str">
        <f>'(G1) Translator'!A112</f>
        <v>PËRMBLEDHJE E KOSTOVE</v>
      </c>
      <c r="B27" s="931"/>
      <c r="C27" s="931"/>
      <c r="D27" s="931"/>
      <c r="E27" s="931"/>
      <c r="F27" s="931"/>
    </row>
    <row r="28" spans="1:6" ht="29.25" customHeight="1" x14ac:dyDescent="0.2">
      <c r="A28" s="636" t="str">
        <f>'(G1) Translator'!A306</f>
        <v>Shpenzime sipas klasifikimit ekonomik (të grumbulluara)</v>
      </c>
      <c r="B28" s="617" t="str">
        <f>B17</f>
        <v>Fakti Viti i kaluar</v>
      </c>
      <c r="C28" s="617" t="str">
        <f>C17</f>
        <v>Viti aktual (buxheti)</v>
      </c>
      <c r="D28" s="596">
        <f>D4</f>
        <v>2013</v>
      </c>
      <c r="E28" s="596">
        <f>E4</f>
        <v>2014</v>
      </c>
      <c r="F28" s="596">
        <f>F4</f>
        <v>2015</v>
      </c>
    </row>
    <row r="29" spans="1:6" ht="15" customHeight="1" x14ac:dyDescent="0.2">
      <c r="A29" s="383" t="str">
        <f>A5</f>
        <v xml:space="preserve">Pagat </v>
      </c>
      <c r="B29" s="383"/>
      <c r="C29" s="383"/>
      <c r="D29" s="603">
        <f t="shared" ref="D29:F32" si="0">D5+D18</f>
        <v>14774</v>
      </c>
      <c r="E29" s="603">
        <f t="shared" si="0"/>
        <v>15369</v>
      </c>
      <c r="F29" s="603">
        <f t="shared" si="0"/>
        <v>15984</v>
      </c>
    </row>
    <row r="30" spans="1:6" ht="15" customHeight="1" x14ac:dyDescent="0.2">
      <c r="A30" s="383" t="str">
        <f t="shared" ref="A30:A38" si="1">A6</f>
        <v xml:space="preserve">Sigurimet shoqërore </v>
      </c>
      <c r="B30" s="383"/>
      <c r="C30" s="383"/>
      <c r="D30" s="603">
        <f t="shared" si="0"/>
        <v>0</v>
      </c>
      <c r="E30" s="603">
        <f t="shared" si="0"/>
        <v>0</v>
      </c>
      <c r="F30" s="603">
        <f t="shared" si="0"/>
        <v>0</v>
      </c>
    </row>
    <row r="31" spans="1:6" ht="15" customHeight="1" x14ac:dyDescent="0.2">
      <c r="A31" s="383" t="str">
        <f t="shared" si="1"/>
        <v xml:space="preserve">Mirëmbajtje </v>
      </c>
      <c r="B31" s="383"/>
      <c r="C31" s="383"/>
      <c r="D31" s="603">
        <f t="shared" si="0"/>
        <v>7295</v>
      </c>
      <c r="E31" s="603">
        <f t="shared" si="0"/>
        <v>7909</v>
      </c>
      <c r="F31" s="603">
        <f t="shared" si="0"/>
        <v>8214</v>
      </c>
    </row>
    <row r="32" spans="1:6" ht="15" customHeight="1" x14ac:dyDescent="0.2">
      <c r="A32" s="383" t="str">
        <f t="shared" si="1"/>
        <v xml:space="preserve">Shpenzime të tjera korrente </v>
      </c>
      <c r="B32" s="383"/>
      <c r="C32" s="383"/>
      <c r="D32" s="603">
        <f t="shared" si="0"/>
        <v>0</v>
      </c>
      <c r="E32" s="603">
        <f t="shared" si="0"/>
        <v>0</v>
      </c>
      <c r="F32" s="603">
        <f t="shared" si="0"/>
        <v>0</v>
      </c>
    </row>
    <row r="33" spans="1:6" ht="15" customHeight="1" x14ac:dyDescent="0.2">
      <c r="A33" s="383" t="str">
        <f t="shared" si="1"/>
        <v xml:space="preserve">Transferta të brendshme </v>
      </c>
      <c r="B33" s="383"/>
      <c r="C33" s="383"/>
      <c r="D33" s="603">
        <f t="shared" ref="D33:F34" si="2">D9</f>
        <v>0</v>
      </c>
      <c r="E33" s="603">
        <f t="shared" si="2"/>
        <v>0</v>
      </c>
      <c r="F33" s="603">
        <f t="shared" si="2"/>
        <v>0</v>
      </c>
    </row>
    <row r="34" spans="1:6" ht="15" customHeight="1" x14ac:dyDescent="0.2">
      <c r="A34" s="383" t="str">
        <f t="shared" si="1"/>
        <v xml:space="preserve">Transferta të jashtme </v>
      </c>
      <c r="B34" s="383"/>
      <c r="C34" s="383"/>
      <c r="D34" s="603">
        <f t="shared" si="2"/>
        <v>0</v>
      </c>
      <c r="E34" s="603">
        <f t="shared" si="2"/>
        <v>0</v>
      </c>
      <c r="F34" s="603">
        <f t="shared" si="2"/>
        <v>0</v>
      </c>
    </row>
    <row r="35" spans="1:6" ht="15" customHeight="1" x14ac:dyDescent="0.2">
      <c r="A35" s="383" t="str">
        <f t="shared" si="1"/>
        <v xml:space="preserve">Transferta të tjera </v>
      </c>
      <c r="B35" s="383"/>
      <c r="C35" s="383"/>
      <c r="D35" s="603">
        <f>D11+D22</f>
        <v>0</v>
      </c>
      <c r="E35" s="603">
        <f>E11+E22</f>
        <v>0</v>
      </c>
      <c r="F35" s="603">
        <f>F11+F22</f>
        <v>0</v>
      </c>
    </row>
    <row r="36" spans="1:6" ht="15" customHeight="1" x14ac:dyDescent="0.2">
      <c r="A36" s="383" t="str">
        <f t="shared" si="1"/>
        <v xml:space="preserve">Shpenzime kapitale </v>
      </c>
      <c r="B36" s="383"/>
      <c r="C36" s="383"/>
      <c r="D36" s="603">
        <f>D12</f>
        <v>2912</v>
      </c>
      <c r="E36" s="603">
        <f>E12</f>
        <v>1866</v>
      </c>
      <c r="F36" s="603">
        <f>F12</f>
        <v>2053</v>
      </c>
    </row>
    <row r="37" spans="1:6" ht="15" customHeight="1" x14ac:dyDescent="0.2">
      <c r="A37" s="383" t="str">
        <f t="shared" si="1"/>
        <v>Interesa</v>
      </c>
      <c r="B37" s="383"/>
      <c r="C37" s="383"/>
      <c r="D37" s="603">
        <f t="shared" ref="D37:F38" si="3">D13+D23</f>
        <v>0</v>
      </c>
      <c r="E37" s="603">
        <f t="shared" si="3"/>
        <v>0</v>
      </c>
      <c r="F37" s="603">
        <f t="shared" si="3"/>
        <v>0</v>
      </c>
    </row>
    <row r="38" spans="1:6" ht="15" customHeight="1" x14ac:dyDescent="0.2">
      <c r="A38" s="383" t="str">
        <f t="shared" si="1"/>
        <v xml:space="preserve">Të tjera </v>
      </c>
      <c r="B38" s="383"/>
      <c r="C38" s="383"/>
      <c r="D38" s="603">
        <f t="shared" si="3"/>
        <v>1.4804000000007136</v>
      </c>
      <c r="E38" s="603">
        <f t="shared" si="3"/>
        <v>3.0302489600007902</v>
      </c>
      <c r="F38" s="603">
        <f t="shared" si="3"/>
        <v>-0.99761337510449266</v>
      </c>
    </row>
    <row r="39" spans="1:6" ht="15" customHeight="1" x14ac:dyDescent="0.2">
      <c r="A39" s="660" t="str">
        <f>A27</f>
        <v>PËRMBLEDHJE E KOSTOVE</v>
      </c>
      <c r="B39" s="661">
        <f>'Z1'!B172</f>
        <v>21780</v>
      </c>
      <c r="C39" s="661">
        <f>'Z1'!C172</f>
        <v>27094</v>
      </c>
      <c r="D39" s="661">
        <f>SUM(D29:D38)</f>
        <v>24982.4804</v>
      </c>
      <c r="E39" s="661">
        <f>SUM(E29:E38)</f>
        <v>25147.03024896</v>
      </c>
      <c r="F39" s="661">
        <f>SUM(F29:F38)</f>
        <v>26250.002386624896</v>
      </c>
    </row>
  </sheetData>
  <sheetProtection password="C771" sheet="1" objects="1" scenarios="1" selectLockedCells="1"/>
  <mergeCells count="4">
    <mergeCell ref="A27:F27"/>
    <mergeCell ref="A1:F1"/>
    <mergeCell ref="A3:F3"/>
    <mergeCell ref="A16:F16"/>
  </mergeCells>
  <pageMargins left="0.78740157480314965" right="0.70866141732283472" top="0.84729166666666667" bottom="0.78740157480314965" header="0.43307086614173229" footer="0.31496062992125984"/>
  <pageSetup paperSize="9" scale="88" fitToHeight="0" orientation="portrait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8"/>
  <sheetViews>
    <sheetView showGridLines="0" zoomScaleNormal="100" workbookViewId="0">
      <selection activeCell="D2" sqref="D2:G2"/>
    </sheetView>
  </sheetViews>
  <sheetFormatPr baseColWidth="10" defaultColWidth="4.140625" defaultRowHeight="12.75" x14ac:dyDescent="0.2"/>
  <cols>
    <col min="1" max="1" width="3.140625" style="141" customWidth="1"/>
    <col min="2" max="2" width="47.85546875" style="141" bestFit="1" customWidth="1"/>
    <col min="3" max="8" width="10" style="142" customWidth="1"/>
    <col min="9" max="9" width="3.5703125" style="141" customWidth="1"/>
    <col min="10" max="187" width="11.5703125" style="141" customWidth="1"/>
    <col min="188" max="188" width="3.85546875" style="141" customWidth="1"/>
    <col min="189" max="189" width="22" style="141" customWidth="1"/>
    <col min="190" max="192" width="4.140625" style="141" customWidth="1"/>
    <col min="193" max="193" width="5.85546875" style="141" customWidth="1"/>
    <col min="194" max="194" width="4.140625" style="141" customWidth="1"/>
    <col min="195" max="195" width="0.85546875" style="141" customWidth="1"/>
    <col min="196" max="196" width="5.85546875" style="141" customWidth="1"/>
    <col min="197" max="197" width="4.140625" style="141" customWidth="1"/>
    <col min="198" max="198" width="0.85546875" style="141" customWidth="1"/>
    <col min="199" max="199" width="5.85546875" style="141" customWidth="1"/>
    <col min="200" max="200" width="4.140625" style="141" customWidth="1"/>
    <col min="201" max="201" width="0.85546875" style="141" customWidth="1"/>
    <col min="202" max="202" width="5.85546875" style="141" customWidth="1"/>
    <col min="203" max="16384" width="4.140625" style="141"/>
  </cols>
  <sheetData>
    <row r="1" spans="1:9" ht="21" customHeight="1" x14ac:dyDescent="0.35">
      <c r="A1" s="776" t="str">
        <f>'(G1) Translator'!A107:A107</f>
        <v xml:space="preserve">(F13) GRAFIKU I SHPENZIMEVE SIPAS KLASIFIKIMIT EKONOMIK </v>
      </c>
      <c r="B1" s="777"/>
      <c r="C1" s="777"/>
      <c r="D1" s="777"/>
      <c r="E1" s="777"/>
      <c r="F1" s="777"/>
      <c r="G1" s="777"/>
      <c r="H1" s="777"/>
      <c r="I1" s="778"/>
    </row>
    <row r="2" spans="1:9" x14ac:dyDescent="0.2">
      <c r="C2" s="141"/>
      <c r="D2" s="141"/>
      <c r="E2" s="141"/>
      <c r="F2" s="141"/>
      <c r="H2" s="141"/>
    </row>
    <row r="3" spans="1:9" s="597" customFormat="1" ht="27" customHeight="1" x14ac:dyDescent="0.25">
      <c r="C3" s="596">
        <f>'Z1'!D146</f>
        <v>2013</v>
      </c>
      <c r="D3" s="596">
        <f>'Z1'!E146</f>
        <v>2014</v>
      </c>
      <c r="E3" s="596">
        <f>'Z1'!F146</f>
        <v>2015</v>
      </c>
      <c r="F3" s="596">
        <f>C3</f>
        <v>2013</v>
      </c>
      <c r="G3" s="596">
        <f>D3</f>
        <v>2014</v>
      </c>
      <c r="H3" s="596">
        <f>E3</f>
        <v>2015</v>
      </c>
    </row>
    <row r="4" spans="1:9" s="597" customFormat="1" ht="27" customHeight="1" x14ac:dyDescent="0.25">
      <c r="B4" s="597" t="s">
        <v>489</v>
      </c>
      <c r="C4" s="596" t="str">
        <f>'Z1'!A153</f>
        <v xml:space="preserve">KOSTO DIREKTE PËR PROJEKTE &amp; SHPENZIME KAPITALE </v>
      </c>
      <c r="D4" s="596" t="str">
        <f>C4</f>
        <v xml:space="preserve">KOSTO DIREKTE PËR PROJEKTE &amp; SHPENZIME KAPITALE </v>
      </c>
      <c r="E4" s="596" t="str">
        <f>D4</f>
        <v xml:space="preserve">KOSTO DIREKTE PËR PROJEKTE &amp; SHPENZIME KAPITALE </v>
      </c>
      <c r="F4" s="596" t="str">
        <f>'Z1'!A164</f>
        <v xml:space="preserve">SHPENZIME KORRENTE </v>
      </c>
      <c r="G4" s="596" t="str">
        <f>F4</f>
        <v xml:space="preserve">SHPENZIME KORRENTE </v>
      </c>
      <c r="H4" s="596" t="str">
        <f>G4</f>
        <v xml:space="preserve">SHPENZIME KORRENTE </v>
      </c>
    </row>
    <row r="5" spans="1:9" s="597" customFormat="1" ht="15" customHeight="1" x14ac:dyDescent="0.2">
      <c r="A5" s="663"/>
      <c r="B5" s="345" t="str">
        <f>'Z1'!A154</f>
        <v xml:space="preserve">Pagat </v>
      </c>
      <c r="C5" s="674">
        <f>'Z1'!D154</f>
        <v>2048</v>
      </c>
      <c r="D5" s="674">
        <f>'Z1'!E154</f>
        <v>2130</v>
      </c>
      <c r="E5" s="674">
        <f>'Z1'!F154</f>
        <v>2216</v>
      </c>
      <c r="F5" s="674">
        <f>'Z1'!D165</f>
        <v>12726</v>
      </c>
      <c r="G5" s="674">
        <f>'Z1'!E165</f>
        <v>13239</v>
      </c>
      <c r="H5" s="674">
        <f>'Z1'!F165</f>
        <v>13768</v>
      </c>
    </row>
    <row r="6" spans="1:9" ht="15" customHeight="1" x14ac:dyDescent="0.2">
      <c r="A6" s="608"/>
      <c r="B6" s="345" t="str">
        <f>'Z1'!A155</f>
        <v xml:space="preserve">Sigurimet shoqërore </v>
      </c>
      <c r="C6" s="674">
        <f>'Z1'!D155</f>
        <v>0</v>
      </c>
      <c r="D6" s="674">
        <f>'Z1'!E155</f>
        <v>0</v>
      </c>
      <c r="E6" s="674">
        <f>'Z1'!F155</f>
        <v>0</v>
      </c>
      <c r="F6" s="674">
        <f>'Z1'!D166</f>
        <v>0</v>
      </c>
      <c r="G6" s="674">
        <f>'Z1'!E166</f>
        <v>0</v>
      </c>
      <c r="H6" s="674">
        <f>'Z1'!F166</f>
        <v>0</v>
      </c>
    </row>
    <row r="7" spans="1:9" ht="15" customHeight="1" x14ac:dyDescent="0.2">
      <c r="A7" s="608"/>
      <c r="B7" s="345" t="str">
        <f>'Z1'!A156</f>
        <v xml:space="preserve">Mirëmbajtje </v>
      </c>
      <c r="C7" s="674">
        <f>'Z1'!D156</f>
        <v>0</v>
      </c>
      <c r="D7" s="674">
        <f>'Z1'!E156</f>
        <v>0</v>
      </c>
      <c r="E7" s="674">
        <f>'Z1'!F156</f>
        <v>0</v>
      </c>
      <c r="F7" s="674">
        <f>'Z1'!D167</f>
        <v>7295</v>
      </c>
      <c r="G7" s="674">
        <f>'Z1'!E167</f>
        <v>7909</v>
      </c>
      <c r="H7" s="674">
        <f>'Z1'!F167</f>
        <v>8214</v>
      </c>
    </row>
    <row r="8" spans="1:9" ht="15" customHeight="1" x14ac:dyDescent="0.2">
      <c r="A8" s="608"/>
      <c r="B8" s="345" t="str">
        <f>'Z1'!A157</f>
        <v xml:space="preserve">Shpenzime të tjera korrente </v>
      </c>
      <c r="C8" s="674">
        <f>'Z1'!D157</f>
        <v>0</v>
      </c>
      <c r="D8" s="674">
        <f>'Z1'!E157</f>
        <v>0</v>
      </c>
      <c r="E8" s="674">
        <f>'Z1'!F157</f>
        <v>0</v>
      </c>
      <c r="F8" s="674">
        <f>'Z1'!D168</f>
        <v>0</v>
      </c>
      <c r="G8" s="674">
        <f>'Z1'!E168</f>
        <v>0</v>
      </c>
      <c r="H8" s="674">
        <f>'Z1'!F168</f>
        <v>0</v>
      </c>
    </row>
    <row r="9" spans="1:9" ht="15" customHeight="1" x14ac:dyDescent="0.2">
      <c r="A9" s="608"/>
      <c r="B9" s="345" t="str">
        <f>'Z1'!A158</f>
        <v xml:space="preserve">Transferta të brendshme </v>
      </c>
      <c r="C9" s="674">
        <f>'Z1'!D158</f>
        <v>0</v>
      </c>
      <c r="D9" s="674">
        <f>'Z1'!E158</f>
        <v>0</v>
      </c>
      <c r="E9" s="674">
        <f>'Z1'!F158</f>
        <v>0</v>
      </c>
    </row>
    <row r="10" spans="1:9" ht="15" customHeight="1" x14ac:dyDescent="0.2">
      <c r="A10" s="608"/>
      <c r="B10" s="345" t="str">
        <f>'Z1'!A159</f>
        <v xml:space="preserve">Transferta të jashtme </v>
      </c>
      <c r="C10" s="674">
        <f>'Z1'!D159</f>
        <v>0</v>
      </c>
      <c r="D10" s="674">
        <f>'Z1'!E159</f>
        <v>0</v>
      </c>
      <c r="E10" s="674">
        <f>'Z1'!F159</f>
        <v>0</v>
      </c>
    </row>
    <row r="11" spans="1:9" ht="15" customHeight="1" x14ac:dyDescent="0.2">
      <c r="A11" s="608"/>
      <c r="B11" s="345" t="str">
        <f>'Z1'!A160</f>
        <v xml:space="preserve">Transferta të tjera </v>
      </c>
      <c r="C11" s="674">
        <f>'Z1'!D160</f>
        <v>0</v>
      </c>
      <c r="D11" s="674">
        <f>'Z1'!E160</f>
        <v>0</v>
      </c>
      <c r="E11" s="674">
        <f>'Z1'!F160</f>
        <v>0</v>
      </c>
      <c r="F11" s="674">
        <f>'Z1'!D169</f>
        <v>0</v>
      </c>
      <c r="G11" s="674">
        <f>'Z1'!E169</f>
        <v>0</v>
      </c>
      <c r="H11" s="674">
        <f>'Z1'!F169</f>
        <v>0</v>
      </c>
    </row>
    <row r="12" spans="1:9" ht="15" customHeight="1" x14ac:dyDescent="0.2">
      <c r="A12" s="608"/>
      <c r="B12" s="345" t="str">
        <f>'Z1'!A161</f>
        <v xml:space="preserve">Shpenzime kapitale </v>
      </c>
      <c r="C12" s="674">
        <f>'Z1'!D161</f>
        <v>2912</v>
      </c>
      <c r="D12" s="674">
        <f>'Z1'!E161</f>
        <v>1866</v>
      </c>
      <c r="E12" s="674">
        <f>'Z1'!F161</f>
        <v>2053</v>
      </c>
    </row>
    <row r="13" spans="1:9" ht="15" customHeight="1" x14ac:dyDescent="0.2">
      <c r="A13" s="608"/>
      <c r="B13" s="345" t="str">
        <f>'Z1'!A162</f>
        <v>Interesa</v>
      </c>
      <c r="C13" s="674">
        <f>'Z1'!D162</f>
        <v>0</v>
      </c>
      <c r="D13" s="674">
        <f>'Z1'!E162</f>
        <v>0</v>
      </c>
      <c r="E13" s="674">
        <f>'Z1'!F162</f>
        <v>0</v>
      </c>
      <c r="F13" s="674">
        <f>'Z1'!D170</f>
        <v>0</v>
      </c>
      <c r="G13" s="674">
        <f>'Z1'!E170</f>
        <v>0</v>
      </c>
      <c r="H13" s="674">
        <f>'Z1'!F170</f>
        <v>0</v>
      </c>
    </row>
    <row r="14" spans="1:9" ht="15" customHeight="1" x14ac:dyDescent="0.2">
      <c r="A14" s="608"/>
      <c r="B14" s="345" t="str">
        <f>'Z1'!A163</f>
        <v xml:space="preserve">Të tjera </v>
      </c>
      <c r="C14" s="674">
        <f>'Z1'!D163</f>
        <v>0</v>
      </c>
      <c r="D14" s="674">
        <f>'Z1'!E163</f>
        <v>0</v>
      </c>
      <c r="E14" s="674">
        <f>'Z1'!F163</f>
        <v>0</v>
      </c>
      <c r="F14" s="674">
        <f>'Z1'!D171</f>
        <v>1.4804000000007136</v>
      </c>
      <c r="G14" s="674">
        <f>'Z1'!E171</f>
        <v>3.0302489600007902</v>
      </c>
      <c r="H14" s="674">
        <f>'Z1'!F171</f>
        <v>-0.99761337510449266</v>
      </c>
    </row>
    <row r="15" spans="1:9" ht="15" customHeight="1" x14ac:dyDescent="0.2">
      <c r="A15" s="609"/>
      <c r="B15" s="604" t="str">
        <f>'Z1'!A172</f>
        <v>SHPENZIME TË PARASHIKUARA</v>
      </c>
      <c r="C15" s="604">
        <f t="shared" ref="C15:H15" si="0">SUM(C5:C14)</f>
        <v>4960</v>
      </c>
      <c r="D15" s="604">
        <f t="shared" si="0"/>
        <v>3996</v>
      </c>
      <c r="E15" s="604">
        <f t="shared" si="0"/>
        <v>4269</v>
      </c>
      <c r="F15" s="604">
        <f t="shared" si="0"/>
        <v>20022.4804</v>
      </c>
      <c r="G15" s="604">
        <f t="shared" si="0"/>
        <v>21151.03024896</v>
      </c>
      <c r="H15" s="604">
        <f t="shared" si="0"/>
        <v>21981.002386624896</v>
      </c>
    </row>
    <row r="38" spans="1:9" ht="21" x14ac:dyDescent="0.35">
      <c r="A38" s="776" t="str">
        <f>A1</f>
        <v xml:space="preserve">(F13) GRAFIKU I SHPENZIMEVE SIPAS KLASIFIKIMIT EKONOMIK </v>
      </c>
      <c r="B38" s="777"/>
      <c r="C38" s="777"/>
      <c r="D38" s="777"/>
      <c r="E38" s="777"/>
      <c r="F38" s="777"/>
      <c r="G38" s="777"/>
      <c r="H38" s="777"/>
      <c r="I38" s="778"/>
    </row>
  </sheetData>
  <sheetProtection password="C771" sheet="1" objects="1" scenarios="1" selectLockedCells="1"/>
  <mergeCells count="2">
    <mergeCell ref="A1:I1"/>
    <mergeCell ref="A38:I38"/>
  </mergeCells>
  <pageMargins left="0.78740157480314965" right="0.70866141732283472" top="0.84729166666666667" bottom="0.78740157480314965" header="0.43307086614173229" footer="0.31496062992125984"/>
  <pageSetup paperSize="9" scale="75" fitToHeight="0" orientation="portrait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tabColor rgb="FF00B050"/>
    <pageSetUpPr fitToPage="1"/>
  </sheetPr>
  <dimension ref="A1:G175"/>
  <sheetViews>
    <sheetView showGridLines="0" zoomScaleNormal="100" workbookViewId="0">
      <selection activeCell="D2" sqref="D2:G2"/>
    </sheetView>
  </sheetViews>
  <sheetFormatPr baseColWidth="10" defaultColWidth="4.140625" defaultRowHeight="12.75" x14ac:dyDescent="0.2"/>
  <cols>
    <col min="1" max="1" width="30.85546875" style="42" customWidth="1"/>
    <col min="2" max="2" width="16.42578125" style="43" customWidth="1"/>
    <col min="3" max="3" width="10" style="42" customWidth="1"/>
    <col min="4" max="4" width="9.85546875" style="42" customWidth="1" collapsed="1"/>
    <col min="5" max="5" width="10" style="42" customWidth="1"/>
    <col min="6" max="7" width="10" style="42" customWidth="1" collapsed="1"/>
    <col min="8" max="187" width="11.5703125" style="42" customWidth="1"/>
    <col min="188" max="188" width="3.85546875" style="42" customWidth="1"/>
    <col min="189" max="189" width="22" style="42" customWidth="1"/>
    <col min="190" max="192" width="4.140625" style="42" customWidth="1"/>
    <col min="193" max="193" width="5.85546875" style="42" customWidth="1"/>
    <col min="194" max="194" width="4.140625" style="42" customWidth="1"/>
    <col min="195" max="195" width="0.85546875" style="42" customWidth="1"/>
    <col min="196" max="196" width="5.85546875" style="42" customWidth="1"/>
    <col min="197" max="197" width="4.140625" style="42" customWidth="1"/>
    <col min="198" max="198" width="0.85546875" style="42" customWidth="1"/>
    <col min="199" max="199" width="5.85546875" style="42" customWidth="1"/>
    <col min="200" max="200" width="4.140625" style="42" customWidth="1"/>
    <col min="201" max="201" width="0.85546875" style="42" customWidth="1"/>
    <col min="202" max="202" width="5.85546875" style="42" customWidth="1"/>
    <col min="203" max="16384" width="4.140625" style="42"/>
  </cols>
  <sheetData>
    <row r="1" spans="1:7" ht="21" customHeight="1" x14ac:dyDescent="0.35">
      <c r="A1" s="776" t="str">
        <f>'(G1) Translator'!A108:A108</f>
        <v>(F14) PASQYRA E TË ARDHURAVE DHE SHPENZIMEVE</v>
      </c>
      <c r="B1" s="777"/>
      <c r="C1" s="777"/>
      <c r="D1" s="777"/>
      <c r="E1" s="777"/>
      <c r="F1" s="777"/>
      <c r="G1" s="778"/>
    </row>
    <row r="2" spans="1:7" s="141" customFormat="1" x14ac:dyDescent="0.2"/>
    <row r="3" spans="1:7" ht="30" customHeight="1" x14ac:dyDescent="0.2">
      <c r="B3" s="42"/>
      <c r="C3" s="612">
        <f>'(B1)Informacion i përgjithshëm '!B5</f>
        <v>2011</v>
      </c>
      <c r="D3" s="613">
        <f>'(B1)Informacion i përgjithshëm '!B6</f>
        <v>2012</v>
      </c>
      <c r="E3" s="614">
        <f>'(B1)Informacion i përgjithshëm '!B7</f>
        <v>2013</v>
      </c>
      <c r="F3" s="614">
        <f>'(B1)Informacion i përgjithshëm '!B8</f>
        <v>2014</v>
      </c>
      <c r="G3" s="614">
        <f>'(B1)Informacion i përgjithshëm '!B9</f>
        <v>2015</v>
      </c>
    </row>
    <row r="4" spans="1:7" ht="26.25" customHeight="1" x14ac:dyDescent="0.2">
      <c r="A4" s="44" t="str">
        <f>'(G1) Translator'!A113</f>
        <v>TOTALI I TË ARDHURAVE</v>
      </c>
      <c r="B4" s="44"/>
      <c r="C4" s="61"/>
      <c r="D4" s="61"/>
      <c r="E4" s="61"/>
      <c r="F4" s="61"/>
      <c r="G4" s="61"/>
    </row>
    <row r="5" spans="1:7" x14ac:dyDescent="0.2">
      <c r="A5" s="256" t="str">
        <f>'(E1) Taksat '!A156:A156</f>
        <v>Të ardhurat gjithsej nga taksat</v>
      </c>
      <c r="B5" s="54"/>
      <c r="C5" s="59">
        <f>'(E1) Taksat '!B156</f>
        <v>2325</v>
      </c>
      <c r="D5" s="59">
        <f>'(E1) Taksat '!C156</f>
        <v>4205</v>
      </c>
      <c r="E5" s="60">
        <f>'(E1) Taksat '!K156</f>
        <v>5899.7569999999996</v>
      </c>
      <c r="F5" s="60">
        <f>'(E1) Taksat '!L156</f>
        <v>6200.1988167999998</v>
      </c>
      <c r="G5" s="60">
        <f>'(E1) Taksat '!M156</f>
        <v>6700.8750418999998</v>
      </c>
    </row>
    <row r="6" spans="1:7" x14ac:dyDescent="0.2">
      <c r="A6" s="256" t="str">
        <f>'(E2) Tarifat '!A136:A136</f>
        <v>Të ardhurat gjithsej nga tarifat</v>
      </c>
      <c r="B6" s="54"/>
      <c r="C6" s="59">
        <f>'(E2) Tarifat '!B136</f>
        <v>1334</v>
      </c>
      <c r="D6" s="59">
        <f>'(E2) Tarifat '!C136</f>
        <v>2795</v>
      </c>
      <c r="E6" s="60">
        <f>'(E2) Tarifat '!K136</f>
        <v>3604.51</v>
      </c>
      <c r="F6" s="60">
        <f>'(E2) Tarifat '!L136</f>
        <v>3804.3999100000001</v>
      </c>
      <c r="G6" s="60">
        <f>'(E2) Tarifat '!M136</f>
        <v>3804.3999100000001</v>
      </c>
    </row>
    <row r="7" spans="1:7" x14ac:dyDescent="0.2">
      <c r="A7" s="256" t="str">
        <f>'(E3) Gjobat'!A36</f>
        <v>Gjithsej gjobat</v>
      </c>
      <c r="B7" s="54"/>
      <c r="C7" s="59">
        <f>'(E3) Gjobat'!B36</f>
        <v>0</v>
      </c>
      <c r="D7" s="59">
        <f>'(E3) Gjobat'!C36</f>
        <v>0</v>
      </c>
      <c r="E7" s="60">
        <f>'(E3) Gjobat'!K36</f>
        <v>0</v>
      </c>
      <c r="F7" s="60">
        <f>'(E3) Gjobat'!L36</f>
        <v>0</v>
      </c>
      <c r="G7" s="60">
        <f>'(E3) Gjobat'!M36</f>
        <v>0</v>
      </c>
    </row>
    <row r="8" spans="1:7" x14ac:dyDescent="0.2">
      <c r="A8" s="256" t="str">
        <f>'(E4) Të tjera'!A15</f>
        <v>Gjithsej të ardhurat nga asetet</v>
      </c>
      <c r="B8" s="54"/>
      <c r="C8" s="59">
        <f>'(E4) Të tjera'!C15</f>
        <v>0</v>
      </c>
      <c r="D8" s="59">
        <f>'(E4) Të tjera'!D15</f>
        <v>0</v>
      </c>
      <c r="E8" s="60">
        <f>'(E4) Të tjera'!L15</f>
        <v>0</v>
      </c>
      <c r="F8" s="60">
        <f>'(E4) Të tjera'!M15</f>
        <v>0</v>
      </c>
      <c r="G8" s="60">
        <f>'(E4) Të tjera'!N15</f>
        <v>0</v>
      </c>
    </row>
    <row r="9" spans="1:7" x14ac:dyDescent="0.2">
      <c r="A9" s="256" t="str">
        <f>'(E4) Të tjera'!A25</f>
        <v>Gjithsej nga ndërmarrjet</v>
      </c>
      <c r="B9" s="54"/>
      <c r="C9" s="279">
        <f>'(E4) Të tjera'!C25</f>
        <v>0</v>
      </c>
      <c r="D9" s="279">
        <f>'(E4) Të tjera'!D25</f>
        <v>0</v>
      </c>
      <c r="E9" s="280">
        <f>'(E4) Të tjera'!L25</f>
        <v>0</v>
      </c>
      <c r="F9" s="280">
        <f>'(E4) Të tjera'!M25</f>
        <v>0</v>
      </c>
      <c r="G9" s="280">
        <f>'(E4) Të tjera'!N25</f>
        <v>0</v>
      </c>
    </row>
    <row r="10" spans="1:7" x14ac:dyDescent="0.2">
      <c r="A10" s="323" t="str">
        <f>'(E4) Të tjera'!A30</f>
        <v>Gjithsej të ardhura nga viti i kaluar</v>
      </c>
      <c r="B10" s="277"/>
      <c r="C10" s="279">
        <f>'(E4) Të tjera'!C30</f>
        <v>191</v>
      </c>
      <c r="D10" s="279">
        <f>'(E4) Të tjera'!D30</f>
        <v>303</v>
      </c>
      <c r="E10" s="280">
        <f>'(E4) Të tjera'!L30</f>
        <v>916</v>
      </c>
      <c r="F10" s="280">
        <f>'(E4) Të tjera'!M30</f>
        <v>0</v>
      </c>
      <c r="G10" s="280">
        <f>'(E4) Të tjera'!N30</f>
        <v>0</v>
      </c>
    </row>
    <row r="11" spans="1:7" x14ac:dyDescent="0.2">
      <c r="A11" s="256" t="str">
        <f>'(E5) Grante'!A7</f>
        <v>Gjithsej transferta të pakushtëzuara</v>
      </c>
      <c r="B11" s="54">
        <f>'(E5) Grante'!B6</f>
        <v>0</v>
      </c>
      <c r="C11" s="59">
        <f>'(E5) Grante'!C7</f>
        <v>13035</v>
      </c>
      <c r="D11" s="279">
        <f>'(E5) Grante'!D7</f>
        <v>13441</v>
      </c>
      <c r="E11" s="280">
        <f>'(E5) Grante'!L7</f>
        <v>12513</v>
      </c>
      <c r="F11" s="280">
        <f>'(E5) Grante'!M7</f>
        <v>13014</v>
      </c>
      <c r="G11" s="280">
        <f>'(E5) Grante'!N7</f>
        <v>13535</v>
      </c>
    </row>
    <row r="12" spans="1:7" x14ac:dyDescent="0.2">
      <c r="A12" s="256" t="str">
        <f>'(E5) Grante'!A22</f>
        <v>Gjithsej transferta të kushtëzuara</v>
      </c>
      <c r="B12" s="54">
        <f>'(E5) Grante'!B22</f>
        <v>0</v>
      </c>
      <c r="C12" s="59">
        <f>'(E5) Grante'!C22</f>
        <v>0</v>
      </c>
      <c r="D12" s="279">
        <f>'(E5) Grante'!D22</f>
        <v>0</v>
      </c>
      <c r="E12" s="280">
        <f>'(E5) Grante'!L22</f>
        <v>0</v>
      </c>
      <c r="F12" s="280">
        <f>'(E5) Grante'!M22</f>
        <v>0</v>
      </c>
      <c r="G12" s="280">
        <f>'(E5) Grante'!N22</f>
        <v>0</v>
      </c>
    </row>
    <row r="13" spans="1:7" x14ac:dyDescent="0.2">
      <c r="A13" s="256" t="str">
        <f>'(E5) Grante'!A37</f>
        <v xml:space="preserve">Gjithsej grante konkurruese </v>
      </c>
      <c r="B13" s="54">
        <f>'(E5) Grante'!B37</f>
        <v>0</v>
      </c>
      <c r="C13" s="59">
        <f>'(E5) Grante'!C37</f>
        <v>0</v>
      </c>
      <c r="D13" s="279">
        <f>'(E5) Grante'!D37</f>
        <v>0</v>
      </c>
      <c r="E13" s="280">
        <f>'(E5) Grante'!L37</f>
        <v>0</v>
      </c>
      <c r="F13" s="280">
        <f>'(E5) Grante'!M37</f>
        <v>0</v>
      </c>
      <c r="G13" s="280">
        <f>'(E5) Grante'!N37</f>
        <v>0</v>
      </c>
    </row>
    <row r="14" spans="1:7" x14ac:dyDescent="0.2">
      <c r="A14" s="256" t="str">
        <f>'(E5) Grante'!A52</f>
        <v>Gjithsej dhurime</v>
      </c>
      <c r="B14" s="54">
        <f>'(E5) Grante'!B52</f>
        <v>0</v>
      </c>
      <c r="C14" s="59">
        <f>'(E5) Grante'!C52</f>
        <v>4786</v>
      </c>
      <c r="D14" s="279">
        <f>'(E5) Grante'!D52</f>
        <v>5500</v>
      </c>
      <c r="E14" s="280">
        <f>'(E5) Grante'!L52</f>
        <v>0</v>
      </c>
      <c r="F14" s="280">
        <f>'(E5) Grante'!M52</f>
        <v>0</v>
      </c>
      <c r="G14" s="280">
        <f>'(E5) Grante'!N52</f>
        <v>0</v>
      </c>
    </row>
    <row r="15" spans="1:7" x14ac:dyDescent="0.2">
      <c r="A15" s="256" t="str">
        <f>'(E5) Grante'!A67</f>
        <v>Gjithsej kredi</v>
      </c>
      <c r="B15" s="54">
        <f>'(E5) Grante'!B67</f>
        <v>0</v>
      </c>
      <c r="C15" s="59">
        <f>'(E5) Grante'!C67</f>
        <v>0</v>
      </c>
      <c r="D15" s="279">
        <f>'(E5) Grante'!D67</f>
        <v>0</v>
      </c>
      <c r="E15" s="280">
        <f>'(E5) Grante'!L67</f>
        <v>0</v>
      </c>
      <c r="F15" s="280">
        <f>'(E5) Grante'!M67</f>
        <v>0</v>
      </c>
      <c r="G15" s="280">
        <f>'(E5) Grante'!N67</f>
        <v>0</v>
      </c>
    </row>
    <row r="16" spans="1:7" x14ac:dyDescent="0.2">
      <c r="A16" s="55" t="str">
        <f>'(G1) Translator'!A307</f>
        <v>Gjithsej të ardhura</v>
      </c>
      <c r="B16" s="56"/>
      <c r="C16" s="72">
        <f>SUM(C5:C15)</f>
        <v>21671</v>
      </c>
      <c r="D16" s="72">
        <f>SUM(D5:D15)</f>
        <v>26244</v>
      </c>
      <c r="E16" s="72">
        <f>SUM(E5:E15)</f>
        <v>22933.267</v>
      </c>
      <c r="F16" s="72">
        <f>SUM(F5:F15)</f>
        <v>23018.598726799999</v>
      </c>
      <c r="G16" s="72">
        <f>SUM(G5:G15)</f>
        <v>24040.274951899999</v>
      </c>
    </row>
    <row r="17" spans="1:7" ht="26.25" customHeight="1" x14ac:dyDescent="0.2">
      <c r="A17" s="44" t="str">
        <f>'(G1) Translator'!A114</f>
        <v>TOTALI I SHPENZIMEVE</v>
      </c>
      <c r="B17" s="44"/>
      <c r="C17" s="61"/>
      <c r="D17" s="61"/>
      <c r="E17" s="61"/>
      <c r="F17" s="61"/>
      <c r="G17" s="61"/>
    </row>
    <row r="18" spans="1:7" ht="15" customHeight="1" x14ac:dyDescent="0.2">
      <c r="A18" s="55" t="str">
        <f>'(G1) Translator'!A308</f>
        <v>Gjithsej shpenzime</v>
      </c>
      <c r="B18" s="56"/>
      <c r="C18" s="72">
        <f>'(F2)Shpenz. sipas funks. bruto'!C28</f>
        <v>21780</v>
      </c>
      <c r="D18" s="72">
        <f>'(F2)Shpenz. sipas funks. bruto'!D28</f>
        <v>27094</v>
      </c>
      <c r="E18" s="72">
        <f>'(F2)Shpenz. sipas funks. bruto'!H28</f>
        <v>22934.4804</v>
      </c>
      <c r="F18" s="72">
        <f>'(F2)Shpenz. sipas funks. bruto'!L28</f>
        <v>23017.03024896</v>
      </c>
      <c r="G18" s="72">
        <f>'(F2)Shpenz. sipas funks. bruto'!P28</f>
        <v>24034.002386624896</v>
      </c>
    </row>
    <row r="20" spans="1:7" ht="26.25" customHeight="1" x14ac:dyDescent="0.2">
      <c r="A20" s="44" t="str">
        <f>'(G1) Translator'!A115</f>
        <v xml:space="preserve">GJITHSEJ FITIM  / HUMBJE </v>
      </c>
      <c r="B20" s="44"/>
      <c r="C20" s="61"/>
      <c r="D20" s="61"/>
      <c r="E20" s="61"/>
      <c r="F20" s="61"/>
      <c r="G20" s="61"/>
    </row>
    <row r="21" spans="1:7" x14ac:dyDescent="0.2">
      <c r="A21" s="55" t="str">
        <f>'(G1) Translator'!A309</f>
        <v>Gjithsej fitim (+) / humbje (-)</v>
      </c>
      <c r="B21" s="56"/>
      <c r="C21" s="72">
        <f>C16-C18</f>
        <v>-109</v>
      </c>
      <c r="D21" s="72">
        <f>D16-D18</f>
        <v>-850</v>
      </c>
      <c r="E21" s="72">
        <f>E16-E18</f>
        <v>-1.2134000000005472</v>
      </c>
      <c r="F21" s="72">
        <f>F16-F18</f>
        <v>1.5684778399991046</v>
      </c>
      <c r="G21" s="72">
        <f>G16-G18</f>
        <v>6.2725652751032612</v>
      </c>
    </row>
    <row r="22" spans="1:7" x14ac:dyDescent="0.2">
      <c r="C22" s="151" t="str">
        <f>IF(C21&lt;0,"STOPP!","OK!")</f>
        <v>STOPP!</v>
      </c>
      <c r="D22" s="151" t="str">
        <f>IF(D21&lt;0,"STOPP!","OK!")</f>
        <v>STOPP!</v>
      </c>
      <c r="E22" s="151" t="str">
        <f>IF(E21&lt;0,"STOPP!","OK!")</f>
        <v>STOPP!</v>
      </c>
      <c r="F22" s="151" t="str">
        <f>IF(F21&lt;0,"STOPP!","OK!")</f>
        <v>OK!</v>
      </c>
      <c r="G22" s="151" t="str">
        <f>IF(G21&lt;0,"STOPP!","OK!")</f>
        <v>OK!</v>
      </c>
    </row>
    <row r="24" spans="1:7" x14ac:dyDescent="0.2">
      <c r="C24" s="61"/>
      <c r="D24" s="61"/>
      <c r="E24" s="61"/>
      <c r="F24" s="61"/>
      <c r="G24" s="61"/>
    </row>
    <row r="25" spans="1:7" x14ac:dyDescent="0.2">
      <c r="C25" s="61"/>
      <c r="D25" s="61"/>
      <c r="E25" s="61"/>
      <c r="F25" s="61"/>
      <c r="G25" s="61"/>
    </row>
    <row r="26" spans="1:7" x14ac:dyDescent="0.2">
      <c r="C26" s="61"/>
      <c r="D26" s="61"/>
      <c r="E26" s="61"/>
      <c r="F26" s="61"/>
      <c r="G26" s="61"/>
    </row>
    <row r="27" spans="1:7" x14ac:dyDescent="0.2">
      <c r="C27" s="61"/>
      <c r="D27" s="61"/>
      <c r="E27" s="61"/>
      <c r="F27" s="61"/>
      <c r="G27" s="61"/>
    </row>
    <row r="28" spans="1:7" x14ac:dyDescent="0.2">
      <c r="C28" s="61"/>
      <c r="D28" s="61"/>
      <c r="E28" s="61"/>
      <c r="F28" s="61"/>
      <c r="G28" s="61"/>
    </row>
    <row r="29" spans="1:7" x14ac:dyDescent="0.2">
      <c r="C29" s="61"/>
      <c r="D29" s="61"/>
      <c r="E29" s="61"/>
      <c r="F29" s="61"/>
      <c r="G29" s="61"/>
    </row>
    <row r="30" spans="1:7" x14ac:dyDescent="0.2">
      <c r="C30" s="61"/>
      <c r="D30" s="61"/>
      <c r="E30" s="61"/>
      <c r="F30" s="61"/>
      <c r="G30" s="61"/>
    </row>
    <row r="31" spans="1:7" x14ac:dyDescent="0.2">
      <c r="C31" s="61"/>
      <c r="D31" s="61"/>
      <c r="E31" s="61"/>
      <c r="F31" s="61"/>
      <c r="G31" s="61"/>
    </row>
    <row r="32" spans="1:7" x14ac:dyDescent="0.2">
      <c r="C32" s="61"/>
      <c r="D32" s="61"/>
      <c r="E32" s="61"/>
      <c r="F32" s="61"/>
      <c r="G32" s="61"/>
    </row>
    <row r="33" spans="3:7" x14ac:dyDescent="0.2">
      <c r="C33" s="61"/>
      <c r="D33" s="61"/>
      <c r="E33" s="61"/>
      <c r="F33" s="61"/>
      <c r="G33" s="61"/>
    </row>
    <row r="34" spans="3:7" x14ac:dyDescent="0.2">
      <c r="C34" s="61"/>
      <c r="D34" s="61"/>
      <c r="E34" s="61"/>
      <c r="F34" s="61"/>
      <c r="G34" s="61"/>
    </row>
    <row r="35" spans="3:7" x14ac:dyDescent="0.2">
      <c r="C35" s="61"/>
      <c r="D35" s="61"/>
      <c r="E35" s="61"/>
      <c r="F35" s="61"/>
      <c r="G35" s="61"/>
    </row>
    <row r="36" spans="3:7" x14ac:dyDescent="0.2">
      <c r="C36" s="61"/>
      <c r="D36" s="61"/>
      <c r="E36" s="61"/>
      <c r="F36" s="61"/>
      <c r="G36" s="61"/>
    </row>
    <row r="37" spans="3:7" x14ac:dyDescent="0.2">
      <c r="C37" s="61"/>
      <c r="D37" s="61"/>
      <c r="E37" s="61"/>
      <c r="F37" s="61"/>
      <c r="G37" s="61"/>
    </row>
    <row r="38" spans="3:7" x14ac:dyDescent="0.2">
      <c r="C38" s="61"/>
      <c r="D38" s="61"/>
      <c r="E38" s="61"/>
      <c r="F38" s="61"/>
      <c r="G38" s="61"/>
    </row>
    <row r="39" spans="3:7" x14ac:dyDescent="0.2">
      <c r="C39" s="61"/>
      <c r="D39" s="61"/>
      <c r="E39" s="61"/>
      <c r="F39" s="61"/>
      <c r="G39" s="61"/>
    </row>
    <row r="40" spans="3:7" x14ac:dyDescent="0.2">
      <c r="C40" s="61"/>
      <c r="D40" s="61"/>
      <c r="E40" s="61"/>
      <c r="F40" s="61"/>
      <c r="G40" s="61"/>
    </row>
    <row r="41" spans="3:7" x14ac:dyDescent="0.2">
      <c r="C41" s="61"/>
      <c r="D41" s="61"/>
      <c r="E41" s="61"/>
      <c r="F41" s="61"/>
      <c r="G41" s="61"/>
    </row>
    <row r="42" spans="3:7" x14ac:dyDescent="0.2">
      <c r="C42" s="61"/>
      <c r="D42" s="61"/>
      <c r="E42" s="61"/>
      <c r="F42" s="61"/>
      <c r="G42" s="61"/>
    </row>
    <row r="43" spans="3:7" x14ac:dyDescent="0.2">
      <c r="C43" s="61"/>
      <c r="D43" s="61"/>
      <c r="E43" s="61"/>
      <c r="F43" s="61"/>
      <c r="G43" s="61"/>
    </row>
    <row r="44" spans="3:7" x14ac:dyDescent="0.2">
      <c r="C44" s="61"/>
      <c r="D44" s="61"/>
      <c r="E44" s="61"/>
      <c r="F44" s="61"/>
      <c r="G44" s="61"/>
    </row>
    <row r="45" spans="3:7" x14ac:dyDescent="0.2">
      <c r="C45" s="61"/>
      <c r="D45" s="61"/>
      <c r="E45" s="61"/>
      <c r="F45" s="61"/>
      <c r="G45" s="61"/>
    </row>
    <row r="46" spans="3:7" x14ac:dyDescent="0.2">
      <c r="C46" s="61"/>
      <c r="D46" s="61"/>
      <c r="E46" s="61"/>
      <c r="F46" s="61"/>
      <c r="G46" s="61"/>
    </row>
    <row r="47" spans="3:7" x14ac:dyDescent="0.2">
      <c r="C47" s="61"/>
      <c r="D47" s="61"/>
      <c r="E47" s="61"/>
      <c r="F47" s="61"/>
      <c r="G47" s="61"/>
    </row>
    <row r="48" spans="3:7" x14ac:dyDescent="0.2">
      <c r="C48" s="61"/>
      <c r="D48" s="61"/>
      <c r="E48" s="61"/>
      <c r="F48" s="61"/>
      <c r="G48" s="61"/>
    </row>
    <row r="49" spans="3:7" x14ac:dyDescent="0.2">
      <c r="C49" s="61"/>
      <c r="D49" s="61"/>
      <c r="E49" s="61"/>
      <c r="F49" s="61"/>
      <c r="G49" s="61"/>
    </row>
    <row r="50" spans="3:7" x14ac:dyDescent="0.2">
      <c r="C50" s="61"/>
      <c r="D50" s="61"/>
      <c r="E50" s="61"/>
      <c r="F50" s="61"/>
      <c r="G50" s="61"/>
    </row>
    <row r="51" spans="3:7" x14ac:dyDescent="0.2">
      <c r="C51" s="61"/>
      <c r="D51" s="61"/>
      <c r="E51" s="61"/>
      <c r="F51" s="61"/>
      <c r="G51" s="61"/>
    </row>
    <row r="52" spans="3:7" x14ac:dyDescent="0.2">
      <c r="C52" s="61"/>
      <c r="D52" s="61"/>
      <c r="E52" s="61"/>
      <c r="F52" s="61"/>
      <c r="G52" s="61"/>
    </row>
    <row r="53" spans="3:7" x14ac:dyDescent="0.2">
      <c r="C53" s="61"/>
      <c r="D53" s="61"/>
      <c r="E53" s="61"/>
      <c r="F53" s="61"/>
      <c r="G53" s="61"/>
    </row>
    <row r="54" spans="3:7" x14ac:dyDescent="0.2">
      <c r="C54" s="61"/>
      <c r="D54" s="61"/>
      <c r="E54" s="61"/>
      <c r="F54" s="61"/>
      <c r="G54" s="61"/>
    </row>
    <row r="55" spans="3:7" x14ac:dyDescent="0.2">
      <c r="C55" s="61"/>
      <c r="D55" s="61"/>
      <c r="E55" s="61"/>
      <c r="F55" s="61"/>
      <c r="G55" s="61"/>
    </row>
    <row r="56" spans="3:7" x14ac:dyDescent="0.2">
      <c r="C56" s="61"/>
      <c r="D56" s="61"/>
      <c r="E56" s="61"/>
      <c r="F56" s="61"/>
      <c r="G56" s="61"/>
    </row>
    <row r="57" spans="3:7" x14ac:dyDescent="0.2">
      <c r="C57" s="61"/>
      <c r="D57" s="61"/>
      <c r="E57" s="61"/>
      <c r="F57" s="61"/>
      <c r="G57" s="61"/>
    </row>
    <row r="58" spans="3:7" x14ac:dyDescent="0.2">
      <c r="C58" s="61"/>
      <c r="D58" s="61"/>
      <c r="E58" s="61"/>
      <c r="F58" s="61"/>
      <c r="G58" s="61"/>
    </row>
    <row r="59" spans="3:7" x14ac:dyDescent="0.2">
      <c r="C59" s="61"/>
      <c r="D59" s="61"/>
      <c r="E59" s="61"/>
      <c r="F59" s="61"/>
      <c r="G59" s="61"/>
    </row>
    <row r="60" spans="3:7" x14ac:dyDescent="0.2">
      <c r="C60" s="61"/>
      <c r="D60" s="61"/>
      <c r="E60" s="61"/>
      <c r="F60" s="61"/>
      <c r="G60" s="61"/>
    </row>
    <row r="61" spans="3:7" x14ac:dyDescent="0.2">
      <c r="C61" s="61"/>
      <c r="D61" s="61"/>
      <c r="E61" s="61"/>
      <c r="F61" s="61"/>
      <c r="G61" s="61"/>
    </row>
    <row r="62" spans="3:7" x14ac:dyDescent="0.2">
      <c r="C62" s="61"/>
      <c r="D62" s="61"/>
      <c r="E62" s="61"/>
      <c r="F62" s="61"/>
      <c r="G62" s="61"/>
    </row>
    <row r="63" spans="3:7" x14ac:dyDescent="0.2">
      <c r="C63" s="61"/>
      <c r="D63" s="61"/>
      <c r="E63" s="61"/>
      <c r="F63" s="61"/>
      <c r="G63" s="61"/>
    </row>
    <row r="64" spans="3:7" x14ac:dyDescent="0.2">
      <c r="C64" s="61"/>
      <c r="D64" s="61"/>
      <c r="E64" s="61"/>
      <c r="F64" s="61"/>
      <c r="G64" s="61"/>
    </row>
    <row r="65" spans="3:7" x14ac:dyDescent="0.2">
      <c r="C65" s="61"/>
      <c r="D65" s="61"/>
      <c r="E65" s="61"/>
      <c r="F65" s="61"/>
      <c r="G65" s="61"/>
    </row>
    <row r="66" spans="3:7" x14ac:dyDescent="0.2">
      <c r="C66" s="61"/>
      <c r="D66" s="61"/>
      <c r="E66" s="61"/>
      <c r="F66" s="61"/>
      <c r="G66" s="61"/>
    </row>
    <row r="67" spans="3:7" x14ac:dyDescent="0.2">
      <c r="C67" s="61"/>
      <c r="D67" s="61"/>
      <c r="E67" s="61"/>
      <c r="F67" s="61"/>
      <c r="G67" s="61"/>
    </row>
    <row r="68" spans="3:7" x14ac:dyDescent="0.2">
      <c r="C68" s="61"/>
      <c r="D68" s="61"/>
      <c r="E68" s="61"/>
      <c r="F68" s="61"/>
      <c r="G68" s="61"/>
    </row>
    <row r="69" spans="3:7" x14ac:dyDescent="0.2">
      <c r="C69" s="61"/>
      <c r="D69" s="61"/>
      <c r="E69" s="61"/>
      <c r="F69" s="61"/>
      <c r="G69" s="61"/>
    </row>
    <row r="70" spans="3:7" x14ac:dyDescent="0.2">
      <c r="C70" s="61"/>
      <c r="D70" s="61"/>
      <c r="E70" s="61"/>
      <c r="F70" s="61"/>
      <c r="G70" s="61"/>
    </row>
    <row r="71" spans="3:7" x14ac:dyDescent="0.2">
      <c r="C71" s="61"/>
      <c r="D71" s="61"/>
      <c r="E71" s="61"/>
      <c r="F71" s="61"/>
      <c r="G71" s="61"/>
    </row>
    <row r="72" spans="3:7" x14ac:dyDescent="0.2">
      <c r="C72" s="61"/>
      <c r="D72" s="61"/>
      <c r="E72" s="61"/>
      <c r="F72" s="61"/>
      <c r="G72" s="61"/>
    </row>
    <row r="73" spans="3:7" x14ac:dyDescent="0.2">
      <c r="C73" s="61"/>
      <c r="D73" s="61"/>
      <c r="E73" s="61"/>
      <c r="F73" s="61"/>
      <c r="G73" s="61"/>
    </row>
    <row r="74" spans="3:7" x14ac:dyDescent="0.2">
      <c r="C74" s="61"/>
      <c r="D74" s="61"/>
      <c r="E74" s="61"/>
      <c r="F74" s="61"/>
      <c r="G74" s="61"/>
    </row>
    <row r="75" spans="3:7" x14ac:dyDescent="0.2">
      <c r="C75" s="61"/>
      <c r="D75" s="61"/>
      <c r="E75" s="61"/>
      <c r="F75" s="61"/>
      <c r="G75" s="61"/>
    </row>
    <row r="76" spans="3:7" x14ac:dyDescent="0.2">
      <c r="C76" s="61"/>
      <c r="D76" s="61"/>
      <c r="E76" s="61"/>
      <c r="F76" s="61"/>
      <c r="G76" s="61"/>
    </row>
    <row r="77" spans="3:7" x14ac:dyDescent="0.2">
      <c r="C77" s="61"/>
      <c r="D77" s="61"/>
      <c r="E77" s="61"/>
      <c r="F77" s="61"/>
      <c r="G77" s="61"/>
    </row>
    <row r="78" spans="3:7" x14ac:dyDescent="0.2">
      <c r="C78" s="61"/>
      <c r="D78" s="61"/>
      <c r="E78" s="61"/>
      <c r="F78" s="61"/>
      <c r="G78" s="61"/>
    </row>
    <row r="79" spans="3:7" x14ac:dyDescent="0.2">
      <c r="C79" s="61"/>
      <c r="D79" s="61"/>
      <c r="E79" s="61"/>
      <c r="F79" s="61"/>
      <c r="G79" s="61"/>
    </row>
    <row r="80" spans="3:7" x14ac:dyDescent="0.2">
      <c r="C80" s="61"/>
      <c r="D80" s="61"/>
      <c r="E80" s="61"/>
      <c r="F80" s="61"/>
      <c r="G80" s="61"/>
    </row>
    <row r="81" spans="3:7" x14ac:dyDescent="0.2">
      <c r="C81" s="61"/>
      <c r="D81" s="61"/>
      <c r="E81" s="61"/>
      <c r="F81" s="61"/>
      <c r="G81" s="61"/>
    </row>
    <row r="82" spans="3:7" x14ac:dyDescent="0.2">
      <c r="C82" s="61"/>
      <c r="D82" s="61"/>
      <c r="E82" s="61"/>
      <c r="F82" s="61"/>
      <c r="G82" s="61"/>
    </row>
    <row r="83" spans="3:7" x14ac:dyDescent="0.2">
      <c r="C83" s="61"/>
      <c r="D83" s="61"/>
      <c r="E83" s="61"/>
      <c r="F83" s="61"/>
      <c r="G83" s="61"/>
    </row>
    <row r="84" spans="3:7" x14ac:dyDescent="0.2">
      <c r="C84" s="61"/>
      <c r="D84" s="61"/>
      <c r="E84" s="61"/>
      <c r="F84" s="61"/>
      <c r="G84" s="61"/>
    </row>
    <row r="85" spans="3:7" x14ac:dyDescent="0.2">
      <c r="C85" s="61"/>
      <c r="D85" s="61"/>
      <c r="E85" s="61"/>
      <c r="F85" s="61"/>
      <c r="G85" s="61"/>
    </row>
    <row r="86" spans="3:7" x14ac:dyDescent="0.2">
      <c r="C86" s="61"/>
      <c r="D86" s="61"/>
      <c r="E86" s="61"/>
      <c r="F86" s="61"/>
      <c r="G86" s="61"/>
    </row>
    <row r="87" spans="3:7" x14ac:dyDescent="0.2">
      <c r="C87" s="61"/>
      <c r="D87" s="61"/>
      <c r="E87" s="61"/>
      <c r="F87" s="61"/>
      <c r="G87" s="61"/>
    </row>
    <row r="88" spans="3:7" x14ac:dyDescent="0.2">
      <c r="C88" s="61"/>
      <c r="D88" s="61"/>
      <c r="E88" s="61"/>
      <c r="F88" s="61"/>
      <c r="G88" s="61"/>
    </row>
    <row r="89" spans="3:7" x14ac:dyDescent="0.2">
      <c r="C89" s="61"/>
      <c r="D89" s="61"/>
      <c r="E89" s="61"/>
      <c r="F89" s="61"/>
      <c r="G89" s="61"/>
    </row>
    <row r="90" spans="3:7" x14ac:dyDescent="0.2">
      <c r="C90" s="61"/>
      <c r="D90" s="61"/>
      <c r="E90" s="61"/>
      <c r="F90" s="61"/>
      <c r="G90" s="61"/>
    </row>
    <row r="91" spans="3:7" x14ac:dyDescent="0.2">
      <c r="C91" s="61"/>
      <c r="D91" s="61"/>
      <c r="E91" s="61"/>
      <c r="F91" s="61"/>
      <c r="G91" s="61"/>
    </row>
    <row r="92" spans="3:7" x14ac:dyDescent="0.2">
      <c r="C92" s="61"/>
      <c r="D92" s="61"/>
      <c r="E92" s="61"/>
      <c r="F92" s="61"/>
      <c r="G92" s="61"/>
    </row>
    <row r="93" spans="3:7" x14ac:dyDescent="0.2">
      <c r="C93" s="61"/>
      <c r="D93" s="61"/>
      <c r="E93" s="61"/>
      <c r="F93" s="61"/>
      <c r="G93" s="61"/>
    </row>
    <row r="94" spans="3:7" x14ac:dyDescent="0.2">
      <c r="C94" s="61"/>
      <c r="D94" s="61"/>
      <c r="E94" s="61"/>
      <c r="F94" s="61"/>
      <c r="G94" s="61"/>
    </row>
    <row r="95" spans="3:7" x14ac:dyDescent="0.2">
      <c r="C95" s="61"/>
      <c r="D95" s="61"/>
      <c r="E95" s="61"/>
      <c r="F95" s="61"/>
      <c r="G95" s="61"/>
    </row>
    <row r="96" spans="3:7" x14ac:dyDescent="0.2">
      <c r="C96" s="61"/>
      <c r="D96" s="61"/>
      <c r="E96" s="61"/>
      <c r="F96" s="61"/>
      <c r="G96" s="61"/>
    </row>
    <row r="97" spans="3:7" x14ac:dyDescent="0.2">
      <c r="C97" s="61"/>
      <c r="D97" s="61"/>
      <c r="E97" s="61"/>
      <c r="F97" s="61"/>
      <c r="G97" s="61"/>
    </row>
    <row r="98" spans="3:7" x14ac:dyDescent="0.2">
      <c r="C98" s="61"/>
      <c r="D98" s="61"/>
      <c r="E98" s="61"/>
      <c r="F98" s="61"/>
      <c r="G98" s="61"/>
    </row>
    <row r="99" spans="3:7" x14ac:dyDescent="0.2">
      <c r="C99" s="61"/>
      <c r="D99" s="61"/>
      <c r="E99" s="61"/>
      <c r="F99" s="61"/>
      <c r="G99" s="61"/>
    </row>
    <row r="100" spans="3:7" x14ac:dyDescent="0.2">
      <c r="C100" s="61"/>
      <c r="D100" s="61"/>
      <c r="E100" s="61"/>
      <c r="F100" s="61"/>
      <c r="G100" s="61"/>
    </row>
    <row r="101" spans="3:7" x14ac:dyDescent="0.2">
      <c r="C101" s="61"/>
      <c r="D101" s="61"/>
      <c r="E101" s="61"/>
      <c r="F101" s="61"/>
      <c r="G101" s="61"/>
    </row>
    <row r="102" spans="3:7" x14ac:dyDescent="0.2">
      <c r="C102" s="61"/>
      <c r="D102" s="61"/>
      <c r="E102" s="61"/>
      <c r="F102" s="61"/>
      <c r="G102" s="61"/>
    </row>
    <row r="103" spans="3:7" x14ac:dyDescent="0.2">
      <c r="C103" s="61"/>
      <c r="D103" s="61"/>
      <c r="E103" s="61"/>
      <c r="F103" s="61"/>
      <c r="G103" s="61"/>
    </row>
    <row r="104" spans="3:7" x14ac:dyDescent="0.2">
      <c r="C104" s="61"/>
      <c r="D104" s="61"/>
      <c r="E104" s="61"/>
      <c r="F104" s="61"/>
      <c r="G104" s="61"/>
    </row>
    <row r="105" spans="3:7" x14ac:dyDescent="0.2">
      <c r="C105" s="61"/>
      <c r="D105" s="61"/>
      <c r="E105" s="61"/>
      <c r="F105" s="61"/>
      <c r="G105" s="61"/>
    </row>
    <row r="106" spans="3:7" x14ac:dyDescent="0.2">
      <c r="C106" s="61"/>
      <c r="D106" s="61"/>
      <c r="E106" s="61"/>
      <c r="F106" s="61"/>
      <c r="G106" s="61"/>
    </row>
    <row r="107" spans="3:7" x14ac:dyDescent="0.2">
      <c r="C107" s="61"/>
      <c r="D107" s="61"/>
      <c r="E107" s="61"/>
      <c r="F107" s="61"/>
      <c r="G107" s="61"/>
    </row>
    <row r="108" spans="3:7" x14ac:dyDescent="0.2">
      <c r="C108" s="61"/>
      <c r="D108" s="61"/>
      <c r="E108" s="61"/>
      <c r="F108" s="61"/>
      <c r="G108" s="61"/>
    </row>
    <row r="109" spans="3:7" x14ac:dyDescent="0.2">
      <c r="C109" s="61"/>
      <c r="D109" s="61"/>
      <c r="E109" s="61"/>
      <c r="F109" s="61"/>
      <c r="G109" s="61"/>
    </row>
    <row r="110" spans="3:7" x14ac:dyDescent="0.2">
      <c r="C110" s="61"/>
      <c r="D110" s="61"/>
      <c r="E110" s="61"/>
      <c r="F110" s="61"/>
      <c r="G110" s="61"/>
    </row>
    <row r="111" spans="3:7" x14ac:dyDescent="0.2">
      <c r="C111" s="61"/>
      <c r="D111" s="61"/>
      <c r="E111" s="61"/>
      <c r="F111" s="61"/>
      <c r="G111" s="61"/>
    </row>
    <row r="112" spans="3:7" x14ac:dyDescent="0.2">
      <c r="C112" s="61"/>
      <c r="D112" s="61"/>
      <c r="E112" s="61"/>
      <c r="F112" s="61"/>
      <c r="G112" s="61"/>
    </row>
    <row r="113" spans="3:7" x14ac:dyDescent="0.2">
      <c r="C113" s="61"/>
      <c r="D113" s="61"/>
      <c r="E113" s="61"/>
      <c r="F113" s="61"/>
      <c r="G113" s="61"/>
    </row>
    <row r="114" spans="3:7" x14ac:dyDescent="0.2">
      <c r="C114" s="61"/>
      <c r="D114" s="61"/>
      <c r="E114" s="61"/>
      <c r="F114" s="61"/>
      <c r="G114" s="61"/>
    </row>
    <row r="115" spans="3:7" x14ac:dyDescent="0.2">
      <c r="C115" s="61"/>
      <c r="D115" s="61"/>
      <c r="E115" s="61"/>
      <c r="F115" s="61"/>
      <c r="G115" s="61"/>
    </row>
    <row r="116" spans="3:7" x14ac:dyDescent="0.2">
      <c r="C116" s="61"/>
      <c r="D116" s="61"/>
      <c r="E116" s="61"/>
      <c r="F116" s="61"/>
      <c r="G116" s="61"/>
    </row>
    <row r="117" spans="3:7" x14ac:dyDescent="0.2">
      <c r="C117" s="61"/>
      <c r="D117" s="61"/>
      <c r="E117" s="61"/>
      <c r="F117" s="61"/>
      <c r="G117" s="61"/>
    </row>
    <row r="118" spans="3:7" x14ac:dyDescent="0.2">
      <c r="C118" s="61"/>
      <c r="D118" s="61"/>
      <c r="E118" s="61"/>
      <c r="F118" s="61"/>
      <c r="G118" s="61"/>
    </row>
    <row r="119" spans="3:7" x14ac:dyDescent="0.2">
      <c r="C119" s="61"/>
      <c r="D119" s="61"/>
      <c r="E119" s="61"/>
      <c r="F119" s="61"/>
      <c r="G119" s="61"/>
    </row>
    <row r="120" spans="3:7" x14ac:dyDescent="0.2">
      <c r="C120" s="61"/>
      <c r="D120" s="61"/>
      <c r="E120" s="61"/>
      <c r="F120" s="61"/>
      <c r="G120" s="61"/>
    </row>
    <row r="121" spans="3:7" x14ac:dyDescent="0.2">
      <c r="C121" s="61"/>
      <c r="D121" s="61"/>
      <c r="E121" s="61"/>
      <c r="F121" s="61"/>
      <c r="G121" s="61"/>
    </row>
    <row r="122" spans="3:7" x14ac:dyDescent="0.2">
      <c r="C122" s="61"/>
      <c r="D122" s="61"/>
      <c r="E122" s="61"/>
      <c r="F122" s="61"/>
      <c r="G122" s="61"/>
    </row>
    <row r="123" spans="3:7" x14ac:dyDescent="0.2">
      <c r="C123" s="61"/>
      <c r="D123" s="61"/>
      <c r="E123" s="61"/>
      <c r="F123" s="61"/>
      <c r="G123" s="61"/>
    </row>
    <row r="124" spans="3:7" x14ac:dyDescent="0.2">
      <c r="C124" s="61"/>
      <c r="D124" s="61"/>
      <c r="E124" s="61"/>
      <c r="F124" s="61"/>
      <c r="G124" s="61"/>
    </row>
    <row r="125" spans="3:7" x14ac:dyDescent="0.2">
      <c r="C125" s="61"/>
      <c r="D125" s="61"/>
      <c r="E125" s="61"/>
      <c r="F125" s="61"/>
      <c r="G125" s="61"/>
    </row>
    <row r="126" spans="3:7" x14ac:dyDescent="0.2">
      <c r="C126" s="61"/>
      <c r="D126" s="61"/>
      <c r="E126" s="61"/>
      <c r="F126" s="61"/>
      <c r="G126" s="61"/>
    </row>
    <row r="127" spans="3:7" x14ac:dyDescent="0.2">
      <c r="C127" s="61"/>
      <c r="D127" s="61"/>
      <c r="E127" s="61"/>
      <c r="F127" s="61"/>
      <c r="G127" s="61"/>
    </row>
    <row r="128" spans="3:7" x14ac:dyDescent="0.2">
      <c r="C128" s="61"/>
      <c r="D128" s="61"/>
      <c r="E128" s="61"/>
      <c r="F128" s="61"/>
      <c r="G128" s="61"/>
    </row>
    <row r="129" spans="3:7" x14ac:dyDescent="0.2">
      <c r="C129" s="61"/>
      <c r="D129" s="61"/>
      <c r="E129" s="61"/>
      <c r="F129" s="61"/>
      <c r="G129" s="61"/>
    </row>
    <row r="130" spans="3:7" x14ac:dyDescent="0.2">
      <c r="C130" s="61"/>
      <c r="D130" s="61"/>
      <c r="E130" s="61"/>
      <c r="F130" s="61"/>
      <c r="G130" s="61"/>
    </row>
    <row r="131" spans="3:7" x14ac:dyDescent="0.2">
      <c r="C131" s="61"/>
      <c r="D131" s="61"/>
      <c r="E131" s="61"/>
      <c r="F131" s="61"/>
      <c r="G131" s="61"/>
    </row>
    <row r="132" spans="3:7" x14ac:dyDescent="0.2">
      <c r="C132" s="61"/>
      <c r="D132" s="61"/>
      <c r="E132" s="61"/>
      <c r="F132" s="61"/>
      <c r="G132" s="61"/>
    </row>
    <row r="133" spans="3:7" x14ac:dyDescent="0.2">
      <c r="C133" s="61"/>
      <c r="D133" s="61"/>
      <c r="E133" s="61"/>
      <c r="F133" s="61"/>
      <c r="G133" s="61"/>
    </row>
    <row r="134" spans="3:7" x14ac:dyDescent="0.2">
      <c r="C134" s="61"/>
      <c r="D134" s="61"/>
      <c r="E134" s="61"/>
      <c r="F134" s="61"/>
      <c r="G134" s="61"/>
    </row>
    <row r="135" spans="3:7" x14ac:dyDescent="0.2">
      <c r="C135" s="61"/>
      <c r="D135" s="61"/>
      <c r="E135" s="61"/>
      <c r="F135" s="61"/>
      <c r="G135" s="61"/>
    </row>
    <row r="136" spans="3:7" x14ac:dyDescent="0.2">
      <c r="C136" s="61"/>
      <c r="D136" s="61"/>
      <c r="E136" s="61"/>
      <c r="F136" s="61"/>
      <c r="G136" s="61"/>
    </row>
    <row r="137" spans="3:7" x14ac:dyDescent="0.2">
      <c r="C137" s="61"/>
      <c r="D137" s="61"/>
      <c r="E137" s="61"/>
      <c r="F137" s="61"/>
      <c r="G137" s="61"/>
    </row>
    <row r="138" spans="3:7" x14ac:dyDescent="0.2">
      <c r="C138" s="61"/>
      <c r="D138" s="61"/>
      <c r="E138" s="61"/>
      <c r="F138" s="61"/>
      <c r="G138" s="61"/>
    </row>
    <row r="139" spans="3:7" x14ac:dyDescent="0.2">
      <c r="C139" s="61"/>
      <c r="D139" s="61"/>
      <c r="E139" s="61"/>
      <c r="F139" s="61"/>
      <c r="G139" s="61"/>
    </row>
    <row r="140" spans="3:7" x14ac:dyDescent="0.2">
      <c r="C140" s="61"/>
      <c r="D140" s="61"/>
      <c r="E140" s="61"/>
      <c r="F140" s="61"/>
      <c r="G140" s="61"/>
    </row>
    <row r="141" spans="3:7" x14ac:dyDescent="0.2">
      <c r="C141" s="61"/>
      <c r="D141" s="61"/>
      <c r="E141" s="61"/>
      <c r="F141" s="61"/>
      <c r="G141" s="61"/>
    </row>
    <row r="142" spans="3:7" x14ac:dyDescent="0.2">
      <c r="C142" s="61"/>
      <c r="D142" s="61"/>
      <c r="E142" s="61"/>
      <c r="F142" s="61"/>
      <c r="G142" s="61"/>
    </row>
    <row r="143" spans="3:7" x14ac:dyDescent="0.2">
      <c r="C143" s="61"/>
      <c r="D143" s="61"/>
      <c r="E143" s="61"/>
      <c r="F143" s="61"/>
      <c r="G143" s="61"/>
    </row>
    <row r="144" spans="3:7" x14ac:dyDescent="0.2">
      <c r="C144" s="61"/>
      <c r="D144" s="61"/>
      <c r="E144" s="61"/>
      <c r="F144" s="61"/>
      <c r="G144" s="61"/>
    </row>
    <row r="145" spans="3:7" x14ac:dyDescent="0.2">
      <c r="C145" s="61"/>
      <c r="D145" s="61"/>
      <c r="E145" s="61"/>
      <c r="F145" s="61"/>
      <c r="G145" s="61"/>
    </row>
    <row r="146" spans="3:7" x14ac:dyDescent="0.2">
      <c r="C146" s="61"/>
      <c r="D146" s="61"/>
      <c r="E146" s="61"/>
      <c r="F146" s="61"/>
      <c r="G146" s="61"/>
    </row>
    <row r="147" spans="3:7" x14ac:dyDescent="0.2">
      <c r="C147" s="61"/>
      <c r="D147" s="61"/>
      <c r="E147" s="61"/>
      <c r="F147" s="61"/>
      <c r="G147" s="61"/>
    </row>
    <row r="148" spans="3:7" x14ac:dyDescent="0.2">
      <c r="C148" s="61"/>
      <c r="D148" s="61"/>
      <c r="E148" s="61"/>
      <c r="F148" s="61"/>
      <c r="G148" s="61"/>
    </row>
    <row r="149" spans="3:7" x14ac:dyDescent="0.2">
      <c r="C149" s="61"/>
      <c r="D149" s="61"/>
      <c r="E149" s="61"/>
      <c r="F149" s="61"/>
      <c r="G149" s="61"/>
    </row>
    <row r="150" spans="3:7" x14ac:dyDescent="0.2">
      <c r="C150" s="61"/>
      <c r="D150" s="61"/>
      <c r="E150" s="61"/>
      <c r="F150" s="61"/>
      <c r="G150" s="61"/>
    </row>
    <row r="151" spans="3:7" x14ac:dyDescent="0.2">
      <c r="C151" s="61"/>
      <c r="D151" s="61"/>
      <c r="E151" s="61"/>
      <c r="F151" s="61"/>
      <c r="G151" s="61"/>
    </row>
    <row r="152" spans="3:7" x14ac:dyDescent="0.2">
      <c r="C152" s="61"/>
      <c r="D152" s="61"/>
      <c r="E152" s="61"/>
      <c r="F152" s="61"/>
      <c r="G152" s="61"/>
    </row>
    <row r="153" spans="3:7" x14ac:dyDescent="0.2">
      <c r="C153" s="61"/>
      <c r="D153" s="61"/>
      <c r="E153" s="61"/>
      <c r="F153" s="61"/>
      <c r="G153" s="61"/>
    </row>
    <row r="154" spans="3:7" x14ac:dyDescent="0.2">
      <c r="C154" s="61"/>
      <c r="D154" s="61"/>
      <c r="E154" s="61"/>
      <c r="F154" s="61"/>
      <c r="G154" s="61"/>
    </row>
    <row r="155" spans="3:7" x14ac:dyDescent="0.2">
      <c r="C155" s="62"/>
      <c r="D155" s="62"/>
      <c r="E155" s="62"/>
      <c r="F155" s="62"/>
      <c r="G155" s="62"/>
    </row>
    <row r="156" spans="3:7" x14ac:dyDescent="0.2">
      <c r="C156" s="62"/>
      <c r="D156" s="62"/>
      <c r="E156" s="62"/>
      <c r="F156" s="62"/>
      <c r="G156" s="62"/>
    </row>
    <row r="157" spans="3:7" x14ac:dyDescent="0.2">
      <c r="C157" s="62"/>
      <c r="D157" s="62"/>
      <c r="E157" s="62"/>
      <c r="F157" s="62"/>
      <c r="G157" s="62"/>
    </row>
    <row r="158" spans="3:7" x14ac:dyDescent="0.2">
      <c r="C158" s="62"/>
      <c r="D158" s="62"/>
      <c r="E158" s="62"/>
      <c r="F158" s="62"/>
      <c r="G158" s="62"/>
    </row>
    <row r="159" spans="3:7" x14ac:dyDescent="0.2">
      <c r="C159" s="62"/>
      <c r="D159" s="62"/>
      <c r="E159" s="62"/>
      <c r="F159" s="62"/>
      <c r="G159" s="62"/>
    </row>
    <row r="160" spans="3:7" x14ac:dyDescent="0.2">
      <c r="C160" s="62"/>
      <c r="D160" s="62"/>
      <c r="E160" s="62"/>
      <c r="F160" s="62"/>
      <c r="G160" s="62"/>
    </row>
    <row r="161" spans="3:7" x14ac:dyDescent="0.2">
      <c r="C161" s="62"/>
      <c r="D161" s="62"/>
      <c r="E161" s="62"/>
      <c r="F161" s="62"/>
      <c r="G161" s="62"/>
    </row>
    <row r="162" spans="3:7" x14ac:dyDescent="0.2">
      <c r="C162" s="62"/>
      <c r="D162" s="62"/>
      <c r="E162" s="62"/>
      <c r="F162" s="62"/>
      <c r="G162" s="62"/>
    </row>
    <row r="163" spans="3:7" x14ac:dyDescent="0.2">
      <c r="C163" s="62"/>
      <c r="D163" s="62"/>
      <c r="E163" s="62"/>
      <c r="F163" s="62"/>
      <c r="G163" s="62"/>
    </row>
    <row r="164" spans="3:7" x14ac:dyDescent="0.2">
      <c r="C164" s="62"/>
      <c r="D164" s="62"/>
      <c r="E164" s="62"/>
      <c r="F164" s="62"/>
      <c r="G164" s="62"/>
    </row>
    <row r="165" spans="3:7" x14ac:dyDescent="0.2">
      <c r="C165" s="62"/>
      <c r="D165" s="62"/>
      <c r="E165" s="62"/>
      <c r="F165" s="62"/>
      <c r="G165" s="62"/>
    </row>
    <row r="166" spans="3:7" x14ac:dyDescent="0.2">
      <c r="C166" s="62"/>
      <c r="D166" s="62"/>
      <c r="E166" s="62"/>
      <c r="F166" s="62"/>
      <c r="G166" s="62"/>
    </row>
    <row r="167" spans="3:7" x14ac:dyDescent="0.2">
      <c r="C167" s="62"/>
      <c r="D167" s="62"/>
      <c r="E167" s="62"/>
      <c r="F167" s="62"/>
      <c r="G167" s="62"/>
    </row>
    <row r="168" spans="3:7" x14ac:dyDescent="0.2">
      <c r="C168" s="62"/>
      <c r="D168" s="62"/>
      <c r="E168" s="62"/>
      <c r="F168" s="62"/>
      <c r="G168" s="62"/>
    </row>
    <row r="169" spans="3:7" x14ac:dyDescent="0.2">
      <c r="C169" s="62"/>
      <c r="D169" s="62"/>
      <c r="E169" s="62"/>
      <c r="F169" s="62"/>
      <c r="G169" s="62"/>
    </row>
    <row r="170" spans="3:7" x14ac:dyDescent="0.2">
      <c r="C170" s="62"/>
      <c r="D170" s="62"/>
      <c r="E170" s="62"/>
      <c r="F170" s="62"/>
      <c r="G170" s="62"/>
    </row>
    <row r="171" spans="3:7" x14ac:dyDescent="0.2">
      <c r="C171" s="62"/>
      <c r="D171" s="62"/>
      <c r="E171" s="62"/>
      <c r="F171" s="62"/>
      <c r="G171" s="62"/>
    </row>
    <row r="172" spans="3:7" x14ac:dyDescent="0.2">
      <c r="C172" s="62"/>
      <c r="D172" s="62"/>
      <c r="E172" s="62"/>
      <c r="F172" s="62"/>
      <c r="G172" s="62"/>
    </row>
    <row r="173" spans="3:7" x14ac:dyDescent="0.2">
      <c r="C173" s="62"/>
      <c r="D173" s="62"/>
      <c r="E173" s="62"/>
      <c r="F173" s="62"/>
      <c r="G173" s="62"/>
    </row>
    <row r="174" spans="3:7" x14ac:dyDescent="0.2">
      <c r="C174" s="62"/>
      <c r="D174" s="62"/>
      <c r="E174" s="62"/>
      <c r="F174" s="62"/>
      <c r="G174" s="62"/>
    </row>
    <row r="175" spans="3:7" x14ac:dyDescent="0.2">
      <c r="C175" s="62"/>
      <c r="D175" s="62"/>
      <c r="E175" s="62"/>
      <c r="F175" s="62"/>
      <c r="G175" s="62"/>
    </row>
  </sheetData>
  <sheetProtection password="C771" sheet="1" objects="1" scenarios="1" selectLockedCells="1"/>
  <mergeCells count="1">
    <mergeCell ref="A1:G1"/>
  </mergeCells>
  <pageMargins left="0.78740157480314965" right="0.70866141732283472" top="0.84729166666666667" bottom="0.78740157480314965" header="0.43307086614173229" footer="0.31496062992125984"/>
  <pageSetup paperSize="9" scale="88" fitToHeight="0" orientation="portrait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52"/>
  <sheetViews>
    <sheetView showGridLines="0" zoomScaleNormal="100" workbookViewId="0">
      <selection activeCell="D2" sqref="D2:G2"/>
    </sheetView>
  </sheetViews>
  <sheetFormatPr baseColWidth="10" defaultColWidth="4.140625" defaultRowHeight="12.75" x14ac:dyDescent="0.2"/>
  <cols>
    <col min="1" max="1" width="53.140625" style="42" customWidth="1"/>
    <col min="2" max="2" width="10" style="42" customWidth="1"/>
    <col min="3" max="3" width="9.85546875" style="42" customWidth="1" collapsed="1"/>
    <col min="4" max="4" width="10" style="42" customWidth="1"/>
    <col min="5" max="6" width="10" style="42" customWidth="1" collapsed="1"/>
    <col min="7" max="7" width="47" style="42" hidden="1" customWidth="1"/>
    <col min="8" max="186" width="11.5703125" style="42" customWidth="1"/>
    <col min="187" max="187" width="3.85546875" style="42" customWidth="1"/>
    <col min="188" max="188" width="22" style="42" customWidth="1"/>
    <col min="189" max="191" width="4.140625" style="42" customWidth="1"/>
    <col min="192" max="192" width="5.85546875" style="42" customWidth="1"/>
    <col min="193" max="193" width="4.140625" style="42" customWidth="1"/>
    <col min="194" max="194" width="0.85546875" style="42" customWidth="1"/>
    <col min="195" max="195" width="5.85546875" style="42" customWidth="1"/>
    <col min="196" max="196" width="4.140625" style="42" customWidth="1"/>
    <col min="197" max="197" width="0.85546875" style="42" customWidth="1"/>
    <col min="198" max="198" width="5.85546875" style="42" customWidth="1"/>
    <col min="199" max="199" width="4.140625" style="42" customWidth="1"/>
    <col min="200" max="200" width="0.85546875" style="42" customWidth="1"/>
    <col min="201" max="201" width="5.85546875" style="42" customWidth="1"/>
    <col min="202" max="16384" width="4.140625" style="42"/>
  </cols>
  <sheetData>
    <row r="1" spans="1:7" ht="21" customHeight="1" x14ac:dyDescent="0.35">
      <c r="A1" s="899" t="str">
        <f>'(G1) Translator'!A109</f>
        <v>(F15) INDIKATORËT</v>
      </c>
      <c r="B1" s="899"/>
      <c r="C1" s="899"/>
      <c r="D1" s="899"/>
      <c r="E1" s="899"/>
      <c r="F1" s="899"/>
      <c r="G1" s="899"/>
    </row>
    <row r="2" spans="1:7" s="141" customFormat="1" x14ac:dyDescent="0.2"/>
    <row r="3" spans="1:7" s="615" customFormat="1" ht="27" customHeight="1" x14ac:dyDescent="0.25">
      <c r="B3" s="612">
        <f>'(B1)Informacion i përgjithshëm '!B5</f>
        <v>2011</v>
      </c>
      <c r="C3" s="613">
        <f>'(B1)Informacion i përgjithshëm '!B6</f>
        <v>2012</v>
      </c>
      <c r="D3" s="614">
        <f>'(B1)Informacion i përgjithshëm '!B7</f>
        <v>2013</v>
      </c>
      <c r="E3" s="614">
        <f>'(B1)Informacion i përgjithshëm '!B8</f>
        <v>2014</v>
      </c>
      <c r="F3" s="614">
        <f>'(B1)Informacion i përgjithshëm '!B9</f>
        <v>2015</v>
      </c>
    </row>
    <row r="5" spans="1:7" ht="15" customHeight="1" x14ac:dyDescent="0.2">
      <c r="A5" s="718" t="str">
        <f>'(G1) Translator'!A315</f>
        <v>Totali i shpenzimeve / Totali i të ardhurave</v>
      </c>
      <c r="B5" s="325">
        <f>'(F14) Pasqyra të ardh. shpenz.'!C18/'(F14) Pasqyra të ardh. shpenz.'!C16</f>
        <v>1.0050297632781136</v>
      </c>
      <c r="C5" s="326">
        <f>'(F14) Pasqyra të ardh. shpenz.'!D18/'(F14) Pasqyra të ardh. shpenz.'!D16</f>
        <v>1.0323883554336228</v>
      </c>
      <c r="D5" s="327">
        <f>'(F14) Pasqyra të ardh. shpenz.'!E18/'(F14) Pasqyra të ardh. shpenz.'!E16</f>
        <v>1.0000529100367601</v>
      </c>
      <c r="E5" s="327">
        <f>'(F14) Pasqyra të ardh. shpenz.'!F18/'(F14) Pasqyra të ardh. shpenz.'!F16</f>
        <v>0.99993186041172122</v>
      </c>
      <c r="F5" s="327">
        <f>'(F14) Pasqyra të ardh. shpenz.'!G18/'(F14) Pasqyra të ardh. shpenz.'!G16</f>
        <v>0.99973908096776543</v>
      </c>
      <c r="G5" s="319" t="s">
        <v>123</v>
      </c>
    </row>
    <row r="6" spans="1:7" ht="15" customHeight="1" x14ac:dyDescent="0.2">
      <c r="A6" s="31"/>
      <c r="B6" s="329"/>
      <c r="C6" s="329"/>
      <c r="D6" s="329"/>
      <c r="E6" s="329"/>
      <c r="F6" s="329"/>
      <c r="G6" s="14"/>
    </row>
    <row r="7" spans="1:7" ht="15" customHeight="1" x14ac:dyDescent="0.2">
      <c r="A7" s="718" t="str">
        <f>'(G1) Translator'!A312</f>
        <v>Të ardhurat nga taksat / Totali i të ardhurave</v>
      </c>
      <c r="B7" s="325">
        <f>('(F14) Pasqyra të ardh. shpenz.'!C5/'(F14) Pasqyra të ardh. shpenz.'!C16)</f>
        <v>0.10728623506068018</v>
      </c>
      <c r="C7" s="325">
        <f>('(F14) Pasqyra të ardh. shpenz.'!D5/'(F14) Pasqyra të ardh. shpenz.'!D16)</f>
        <v>0.16022709952751105</v>
      </c>
      <c r="D7" s="327">
        <f>('(F14) Pasqyra të ardh. shpenz.'!E5/'(F14) Pasqyra të ardh. shpenz.'!E16)</f>
        <v>0.25725759003285487</v>
      </c>
      <c r="E7" s="327">
        <f>('(F14) Pasqyra të ardh. shpenz.'!F5/'(F14) Pasqyra të ardh. shpenz.'!F16)</f>
        <v>0.26935604944454145</v>
      </c>
      <c r="F7" s="327">
        <f>('(F14) Pasqyra të ardh. shpenz.'!G5/'(F14) Pasqyra të ardh. shpenz.'!G16)</f>
        <v>0.27873537450412572</v>
      </c>
      <c r="G7" s="319" t="s">
        <v>124</v>
      </c>
    </row>
    <row r="8" spans="1:7" ht="15" customHeight="1" x14ac:dyDescent="0.2">
      <c r="A8" s="718" t="str">
        <f>'(G1) Translator'!A313</f>
        <v>Të ardhura nga tarifat / Totali i të ardhurave</v>
      </c>
      <c r="B8" s="325">
        <f>'(F14) Pasqyra të ardh. shpenz.'!C6/'(F14) Pasqyra të ardh. shpenz.'!C16</f>
        <v>6.1556919385353702E-2</v>
      </c>
      <c r="C8" s="326">
        <f>'(F14) Pasqyra të ardh. shpenz.'!D6/'(F14) Pasqyra të ardh. shpenz.'!D16</f>
        <v>0.10650053345526597</v>
      </c>
      <c r="D8" s="327">
        <f>'(F14) Pasqyra të ardh. shpenz.'!E6/'(F14) Pasqyra të ardh. shpenz.'!E16</f>
        <v>0.15717385577903054</v>
      </c>
      <c r="E8" s="327">
        <f>'(F14) Pasqyra të ardh. shpenz.'!F6/'(F14) Pasqyra të ardh. shpenz.'!F16</f>
        <v>0.16527504367894597</v>
      </c>
      <c r="F8" s="327">
        <f>'(F14) Pasqyra të ardh. shpenz.'!G6/'(F14) Pasqyra të ardh. shpenz.'!G16</f>
        <v>0.15825109810981272</v>
      </c>
      <c r="G8" s="319" t="s">
        <v>125</v>
      </c>
    </row>
    <row r="9" spans="1:7" ht="15" customHeight="1" x14ac:dyDescent="0.2">
      <c r="A9" s="718" t="str">
        <f>'(G1) Translator'!A314</f>
        <v>Të ardhurat e vitit të kaluar gjobat, asetet, ndërmarrjet / Totali i  të ardhurave</v>
      </c>
      <c r="B9" s="325">
        <f>('(F14) Pasqyra të ardh. shpenz.'!C7+'(F14) Pasqyra të ardh. shpenz.'!C8+'(F14) Pasqyra të ardh. shpenz.'!C9+'(F14) Pasqyra të ardh. shpenz.'!C10)/'(F14) Pasqyra të ardh. shpenz.'!C16</f>
        <v>8.8136218910064134E-3</v>
      </c>
      <c r="C9" s="326">
        <f>('(F14) Pasqyra të ardh. shpenz.'!D7+'(F14) Pasqyra të ardh. shpenz.'!D8+'(F14) Pasqyra të ardh. shpenz.'!D9+'(F14) Pasqyra të ardh. shpenz.'!D10)/'(F14) Pasqyra të ardh. shpenz.'!D16</f>
        <v>1.1545496113397348E-2</v>
      </c>
      <c r="D9" s="327">
        <f>('(F14) Pasqyra të ardh. shpenz.'!E7+'(F14) Pasqyra të ardh. shpenz.'!E8+'(F14) Pasqyra të ardh. shpenz.'!E9+'(F14) Pasqyra të ardh. shpenz.'!E10)/'(F14) Pasqyra të ardh. shpenz.'!E16</f>
        <v>3.994197599495964E-2</v>
      </c>
      <c r="E9" s="327">
        <f>('(F14) Pasqyra të ardh. shpenz.'!F7+'(F14) Pasqyra të ardh. shpenz.'!F8+'(F14) Pasqyra të ardh. shpenz.'!F9+'(F14) Pasqyra të ardh. shpenz.'!F10)/'(F14) Pasqyra të ardh. shpenz.'!F16</f>
        <v>0</v>
      </c>
      <c r="F9" s="327">
        <f>('(F14) Pasqyra të ardh. shpenz.'!G7+'(F14) Pasqyra të ardh. shpenz.'!G8+'(F14) Pasqyra të ardh. shpenz.'!G9+'(F14) Pasqyra të ardh. shpenz.'!G10)/'(F14) Pasqyra të ardh. shpenz.'!G16</f>
        <v>0</v>
      </c>
      <c r="G9" s="319" t="s">
        <v>117</v>
      </c>
    </row>
    <row r="10" spans="1:7" ht="15" customHeight="1" x14ac:dyDescent="0.2">
      <c r="A10" s="721" t="str">
        <f>A12</f>
        <v>Të ardhura të veta (bashkia/komuna) / Totali i të ardhurave</v>
      </c>
      <c r="B10" s="720">
        <f t="shared" ref="B10:G10" si="0">SUM(B7:B9)</f>
        <v>0.17765677633704027</v>
      </c>
      <c r="C10" s="720">
        <f t="shared" si="0"/>
        <v>0.27827312909617435</v>
      </c>
      <c r="D10" s="720">
        <f t="shared" si="0"/>
        <v>0.45437342180684503</v>
      </c>
      <c r="E10" s="720">
        <f t="shared" si="0"/>
        <v>0.43463109312348741</v>
      </c>
      <c r="F10" s="720">
        <f t="shared" si="0"/>
        <v>0.43698647261393841</v>
      </c>
      <c r="G10" s="720">
        <f t="shared" si="0"/>
        <v>0</v>
      </c>
    </row>
    <row r="11" spans="1:7" ht="15" customHeight="1" x14ac:dyDescent="0.2">
      <c r="A11" s="31"/>
      <c r="B11" s="329"/>
      <c r="C11" s="329"/>
      <c r="D11" s="329"/>
      <c r="E11" s="329"/>
      <c r="F11" s="329"/>
      <c r="G11" s="14"/>
    </row>
    <row r="12" spans="1:7" ht="15" customHeight="1" x14ac:dyDescent="0.2">
      <c r="A12" s="718" t="str">
        <f>'(G1) Translator'!A316</f>
        <v>Të ardhura të veta (bashkia/komuna) / Totali i të ardhurave</v>
      </c>
      <c r="B12" s="325">
        <f>SUM(B7:B9)</f>
        <v>0.17765677633704027</v>
      </c>
      <c r="C12" s="326">
        <f>SUM(C7:C9)</f>
        <v>0.27827312909617435</v>
      </c>
      <c r="D12" s="327">
        <f>SUM(D7:D9)</f>
        <v>0.45437342180684503</v>
      </c>
      <c r="E12" s="327">
        <f>SUM(E7:E9)</f>
        <v>0.43463109312348741</v>
      </c>
      <c r="F12" s="327">
        <f>SUM(F7:F9)</f>
        <v>0.43698647261393841</v>
      </c>
      <c r="G12" s="319"/>
    </row>
    <row r="13" spans="1:7" ht="15" customHeight="1" x14ac:dyDescent="0.2">
      <c r="A13" s="718" t="str">
        <f>'(G1) Translator'!A327</f>
        <v xml:space="preserve">Të ardhura të jashtme / Totali të ardhura </v>
      </c>
      <c r="B13" s="325">
        <f>1-B12</f>
        <v>0.82234322366295975</v>
      </c>
      <c r="C13" s="326">
        <f>1-C12</f>
        <v>0.72172687090382559</v>
      </c>
      <c r="D13" s="327">
        <f>1-D12</f>
        <v>0.54562657819315497</v>
      </c>
      <c r="E13" s="327">
        <f>1-E12</f>
        <v>0.56536890687651264</v>
      </c>
      <c r="F13" s="327">
        <f>1-F12</f>
        <v>0.56301352738606159</v>
      </c>
      <c r="G13" s="319"/>
    </row>
    <row r="14" spans="1:7" ht="15" customHeight="1" x14ac:dyDescent="0.2">
      <c r="A14" s="721" t="str">
        <f>'(G1) Translator'!A307</f>
        <v>Gjithsej të ardhura</v>
      </c>
      <c r="B14" s="720">
        <f>SUM(B12:B13)</f>
        <v>1</v>
      </c>
      <c r="C14" s="720">
        <f>SUM(C12:C13)</f>
        <v>1</v>
      </c>
      <c r="D14" s="720">
        <f>SUM(D12:D13)</f>
        <v>1</v>
      </c>
      <c r="E14" s="720">
        <f>SUM(E12:E13)</f>
        <v>1</v>
      </c>
      <c r="F14" s="720">
        <f>SUM(F12:F13)</f>
        <v>1</v>
      </c>
      <c r="G14" s="719"/>
    </row>
    <row r="15" spans="1:7" ht="15" customHeight="1" x14ac:dyDescent="0.2">
      <c r="A15" s="31"/>
      <c r="B15" s="329"/>
      <c r="C15" s="329"/>
      <c r="D15" s="329"/>
      <c r="E15" s="329"/>
      <c r="F15" s="329"/>
      <c r="G15" s="14"/>
    </row>
    <row r="16" spans="1:7" ht="15" customHeight="1" x14ac:dyDescent="0.2">
      <c r="A16" s="718" t="str">
        <f>'(G1) Translator'!A317</f>
        <v>Të ardhura nga taksat për banorë</v>
      </c>
      <c r="B16" s="732">
        <f>'(F14) Pasqyra të ardh. shpenz.'!C5/'(B1)Informacion i përgjithshëm '!$B$17*1000</f>
        <v>335.15929075969444</v>
      </c>
      <c r="C16" s="732">
        <f>'(F14) Pasqyra të ardh. shpenz.'!D5/'(B1)Informacion i përgjithshëm '!$B$17*1000</f>
        <v>606.16981404065166</v>
      </c>
      <c r="D16" s="733">
        <f>'(F14) Pasqyra të ardh. shpenz.'!E5/'(B1)Informacion i përgjithshëm '!$B$17*1000</f>
        <v>850.4767190428139</v>
      </c>
      <c r="E16" s="733">
        <f>'(F14) Pasqyra të ardh. shpenz.'!F5/'(B1)Informacion i përgjithshëm '!$B$17*1000</f>
        <v>893.7867690356062</v>
      </c>
      <c r="F16" s="733">
        <f>'(F14) Pasqyra të ardh. shpenz.'!G5/'(B1)Informacion i përgjithshëm '!$B$17*1000</f>
        <v>965.96151677958767</v>
      </c>
      <c r="G16" s="319" t="s">
        <v>115</v>
      </c>
    </row>
    <row r="17" spans="1:7" ht="15" customHeight="1" x14ac:dyDescent="0.2">
      <c r="A17" s="718" t="str">
        <f>'(G1) Translator'!A318</f>
        <v>Të ardhura nga tarifat për banorë</v>
      </c>
      <c r="B17" s="732">
        <f>'(F14) Pasqyra të ardh. shpenz.'!C6/'(B1)Informacion i përgjithshëm '!$B$17*1000</f>
        <v>192.30214790255155</v>
      </c>
      <c r="C17" s="732">
        <f>'(F14) Pasqyra të ardh. shpenz.'!D6/'(B1)Informacion i përgjithshëm '!$B$17*1000</f>
        <v>402.91192157993368</v>
      </c>
      <c r="D17" s="733">
        <f>'(F14) Pasqyra të ardh. shpenz.'!E6/'(B1)Informacion i përgjithshëm '!$B$17*1000</f>
        <v>519.60645812310804</v>
      </c>
      <c r="E17" s="733">
        <f>'(F14) Pasqyra të ardh. shpenz.'!F6/'(B1)Informacion i përgjithshëm '!$B$17*1000</f>
        <v>548.42149488251403</v>
      </c>
      <c r="F17" s="733">
        <f>'(F14) Pasqyra të ardh. shpenz.'!G6/'(B1)Informacion i përgjithshëm '!$B$17*1000</f>
        <v>548.42149488251403</v>
      </c>
      <c r="G17" s="319" t="s">
        <v>118</v>
      </c>
    </row>
    <row r="18" spans="1:7" ht="15" customHeight="1" x14ac:dyDescent="0.2">
      <c r="A18" s="718" t="str">
        <f>'(G1) Translator'!A319</f>
        <v xml:space="preserve">Shpenzime kapitale për banorë </v>
      </c>
      <c r="B18" s="734"/>
      <c r="C18" s="734"/>
      <c r="D18" s="733">
        <f>'(F12)Shpenz. klasifik. ekonomik'!D36/'(B1)Informacion i përgjithshëm '!$B$17*1000</f>
        <v>419.77800201816348</v>
      </c>
      <c r="E18" s="733">
        <f>'(F12)Shpenz. klasifik. ekonomik'!E36/'(B1)Informacion i përgjithshëm '!$B$17*1000</f>
        <v>268.99235980971605</v>
      </c>
      <c r="F18" s="733">
        <f>'(F12)Shpenz. klasifik. ekonomik'!F36/'(B1)Informacion i përgjithshëm '!$B$17*1000</f>
        <v>295.94925760415163</v>
      </c>
      <c r="G18" s="319" t="s">
        <v>116</v>
      </c>
    </row>
    <row r="19" spans="1:7" ht="15" customHeight="1" x14ac:dyDescent="0.2">
      <c r="A19" s="31"/>
      <c r="B19" s="329"/>
      <c r="C19" s="329"/>
      <c r="D19" s="329"/>
      <c r="E19" s="329"/>
      <c r="F19" s="329"/>
      <c r="G19" s="14"/>
    </row>
    <row r="20" spans="1:7" ht="15" customHeight="1" x14ac:dyDescent="0.2">
      <c r="A20" s="718" t="str">
        <f>'(G1) Translator'!A320</f>
        <v>Transferta të pakushtëzuara dhe transferta / Totali i të ardhurave</v>
      </c>
      <c r="B20" s="325">
        <f>'(F1) Të ardhurat'!C58/'(F1) Të ardhurat'!C109</f>
        <v>0.60149508559826492</v>
      </c>
      <c r="C20" s="325">
        <f>'(F1) Të ardhurat'!D58/'(F1) Të ardhurat'!D109</f>
        <v>0.51215515927450084</v>
      </c>
      <c r="D20" s="327">
        <f>'(F1) Të ardhurat'!E58/'(F1) Të ardhurat'!E109</f>
        <v>0.54562657819315497</v>
      </c>
      <c r="E20" s="327">
        <f>'(F1) Të ardhurat'!F58/'(F1) Të ardhurat'!F109</f>
        <v>0.56536890687651264</v>
      </c>
      <c r="F20" s="327">
        <f>'(F1) Të ardhurat'!G58/'(F1) Të ardhurat'!G109</f>
        <v>0.56301352738606159</v>
      </c>
      <c r="G20" s="319" t="s">
        <v>121</v>
      </c>
    </row>
    <row r="21" spans="1:7" ht="15" customHeight="1" x14ac:dyDescent="0.2">
      <c r="A21" s="718" t="str">
        <f>'(G1) Translator'!A321</f>
        <v>Interesa / Totali i shpenzimeve</v>
      </c>
      <c r="B21" s="328"/>
      <c r="C21" s="328"/>
      <c r="D21" s="327">
        <f>'(F12)Shpenz. klasifik. ekonomik'!D37/'(F12)Shpenz. klasifik. ekonomik'!D39</f>
        <v>0</v>
      </c>
      <c r="E21" s="327">
        <f>'(F12)Shpenz. klasifik. ekonomik'!E37/'(F12)Shpenz. klasifik. ekonomik'!E39</f>
        <v>0</v>
      </c>
      <c r="F21" s="327">
        <f>'(F12)Shpenz. klasifik. ekonomik'!F37/'(F12)Shpenz. klasifik. ekonomik'!F39</f>
        <v>0</v>
      </c>
      <c r="G21" s="319" t="s">
        <v>122</v>
      </c>
    </row>
    <row r="22" spans="1:7" ht="15" customHeight="1" x14ac:dyDescent="0.2">
      <c r="A22" s="718" t="str">
        <f>'(G1) Translator'!A322</f>
        <v>Shpenzime kapitale / Totali i shpenzimeve</v>
      </c>
      <c r="B22" s="328"/>
      <c r="C22" s="328"/>
      <c r="D22" s="327">
        <f>'(F12)Shpenz. klasifik. ekonomik'!D36/'(F12)Shpenz. klasifik. ekonomik'!D39</f>
        <v>0.11656168456355519</v>
      </c>
      <c r="E22" s="327">
        <f>'(F12)Shpenz. klasifik. ekonomik'!E36/'(F12)Shpenz. klasifik. ekonomik'!E39</f>
        <v>7.4203593089373715E-2</v>
      </c>
      <c r="F22" s="327">
        <f>'(F12)Shpenz. klasifik. ekonomik'!F36/'(F12)Shpenz. klasifik. ekonomik'!F39</f>
        <v>7.8209516698789353E-2</v>
      </c>
      <c r="G22" s="319" t="s">
        <v>120</v>
      </c>
    </row>
    <row r="24" spans="1:7" x14ac:dyDescent="0.2">
      <c r="B24" s="281"/>
      <c r="C24" s="281"/>
      <c r="D24" s="281"/>
      <c r="E24" s="281"/>
      <c r="F24" s="281"/>
    </row>
    <row r="25" spans="1:7" x14ac:dyDescent="0.2">
      <c r="B25" s="281"/>
      <c r="C25" s="281"/>
      <c r="D25" s="281"/>
      <c r="E25" s="281"/>
      <c r="F25" s="281"/>
    </row>
    <row r="26" spans="1:7" x14ac:dyDescent="0.2">
      <c r="B26" s="281"/>
      <c r="C26" s="281"/>
      <c r="D26" s="281"/>
      <c r="E26" s="281"/>
      <c r="F26" s="281"/>
    </row>
    <row r="27" spans="1:7" x14ac:dyDescent="0.2">
      <c r="B27" s="281"/>
      <c r="C27" s="281"/>
      <c r="D27" s="281"/>
      <c r="E27" s="281"/>
      <c r="F27" s="281"/>
    </row>
    <row r="28" spans="1:7" x14ac:dyDescent="0.2">
      <c r="B28" s="281"/>
      <c r="C28" s="281"/>
      <c r="D28" s="281"/>
      <c r="E28" s="281"/>
      <c r="F28" s="281"/>
    </row>
    <row r="29" spans="1:7" x14ac:dyDescent="0.2">
      <c r="B29" s="281"/>
      <c r="C29" s="281"/>
      <c r="D29" s="281"/>
      <c r="E29" s="281"/>
      <c r="F29" s="281"/>
    </row>
    <row r="30" spans="1:7" x14ac:dyDescent="0.2">
      <c r="B30" s="281"/>
      <c r="C30" s="281"/>
      <c r="D30" s="281"/>
      <c r="E30" s="281"/>
      <c r="F30" s="281"/>
    </row>
    <row r="31" spans="1:7" x14ac:dyDescent="0.2">
      <c r="B31" s="281"/>
      <c r="C31" s="281"/>
      <c r="D31" s="281"/>
      <c r="E31" s="281"/>
      <c r="F31" s="281"/>
    </row>
    <row r="32" spans="1:7" x14ac:dyDescent="0.2">
      <c r="B32" s="281"/>
      <c r="C32" s="281"/>
      <c r="D32" s="281"/>
      <c r="E32" s="281"/>
      <c r="F32" s="281"/>
    </row>
    <row r="33" spans="2:6" x14ac:dyDescent="0.2">
      <c r="B33" s="281"/>
      <c r="C33" s="281"/>
      <c r="D33" s="281"/>
      <c r="E33" s="281"/>
      <c r="F33" s="281"/>
    </row>
    <row r="34" spans="2:6" x14ac:dyDescent="0.2">
      <c r="B34" s="281"/>
      <c r="C34" s="281"/>
      <c r="D34" s="281"/>
      <c r="E34" s="281"/>
      <c r="F34" s="281"/>
    </row>
    <row r="35" spans="2:6" x14ac:dyDescent="0.2">
      <c r="B35" s="281"/>
      <c r="C35" s="281"/>
      <c r="D35" s="281"/>
      <c r="E35" s="281"/>
      <c r="F35" s="281"/>
    </row>
    <row r="36" spans="2:6" x14ac:dyDescent="0.2">
      <c r="B36" s="281"/>
      <c r="C36" s="281"/>
      <c r="D36" s="281"/>
      <c r="E36" s="281"/>
      <c r="F36" s="281"/>
    </row>
    <row r="37" spans="2:6" x14ac:dyDescent="0.2">
      <c r="B37" s="281"/>
      <c r="C37" s="281"/>
      <c r="D37" s="281"/>
      <c r="E37" s="281"/>
      <c r="F37" s="281"/>
    </row>
    <row r="38" spans="2:6" x14ac:dyDescent="0.2">
      <c r="B38" s="281"/>
      <c r="C38" s="281"/>
      <c r="D38" s="281"/>
      <c r="E38" s="281"/>
      <c r="F38" s="281"/>
    </row>
    <row r="39" spans="2:6" x14ac:dyDescent="0.2">
      <c r="B39" s="281"/>
      <c r="C39" s="281"/>
      <c r="D39" s="281"/>
      <c r="E39" s="281"/>
      <c r="F39" s="281"/>
    </row>
    <row r="40" spans="2:6" x14ac:dyDescent="0.2">
      <c r="B40" s="281"/>
      <c r="C40" s="281"/>
      <c r="D40" s="281"/>
      <c r="E40" s="281"/>
      <c r="F40" s="281"/>
    </row>
    <row r="41" spans="2:6" x14ac:dyDescent="0.2">
      <c r="B41" s="281"/>
      <c r="C41" s="281"/>
      <c r="D41" s="281"/>
      <c r="E41" s="281"/>
      <c r="F41" s="281"/>
    </row>
    <row r="42" spans="2:6" x14ac:dyDescent="0.2">
      <c r="B42" s="281"/>
      <c r="C42" s="281"/>
      <c r="D42" s="281"/>
      <c r="E42" s="281"/>
      <c r="F42" s="281"/>
    </row>
    <row r="43" spans="2:6" x14ac:dyDescent="0.2">
      <c r="B43" s="281"/>
      <c r="C43" s="281"/>
      <c r="D43" s="281"/>
      <c r="E43" s="281"/>
      <c r="F43" s="281"/>
    </row>
    <row r="44" spans="2:6" x14ac:dyDescent="0.2">
      <c r="B44" s="281"/>
      <c r="C44" s="281"/>
      <c r="D44" s="281"/>
      <c r="E44" s="281"/>
      <c r="F44" s="281"/>
    </row>
    <row r="45" spans="2:6" x14ac:dyDescent="0.2">
      <c r="B45" s="281"/>
      <c r="C45" s="281"/>
      <c r="D45" s="281"/>
      <c r="E45" s="281"/>
      <c r="F45" s="281"/>
    </row>
    <row r="46" spans="2:6" x14ac:dyDescent="0.2">
      <c r="B46" s="281"/>
      <c r="C46" s="281"/>
      <c r="D46" s="281"/>
      <c r="E46" s="281"/>
      <c r="F46" s="281"/>
    </row>
    <row r="47" spans="2:6" x14ac:dyDescent="0.2">
      <c r="B47" s="281"/>
      <c r="C47" s="281"/>
      <c r="D47" s="281"/>
      <c r="E47" s="281"/>
      <c r="F47" s="281"/>
    </row>
    <row r="48" spans="2:6" x14ac:dyDescent="0.2">
      <c r="B48" s="281"/>
      <c r="C48" s="281"/>
      <c r="D48" s="281"/>
      <c r="E48" s="281"/>
      <c r="F48" s="281"/>
    </row>
    <row r="49" spans="2:6" x14ac:dyDescent="0.2">
      <c r="B49" s="281"/>
      <c r="C49" s="281"/>
      <c r="D49" s="281"/>
      <c r="E49" s="281"/>
      <c r="F49" s="281"/>
    </row>
    <row r="50" spans="2:6" x14ac:dyDescent="0.2">
      <c r="B50" s="281"/>
      <c r="C50" s="281"/>
      <c r="D50" s="281"/>
      <c r="E50" s="281"/>
      <c r="F50" s="281"/>
    </row>
    <row r="51" spans="2:6" x14ac:dyDescent="0.2">
      <c r="B51" s="281"/>
      <c r="C51" s="281"/>
      <c r="D51" s="281"/>
      <c r="E51" s="281"/>
      <c r="F51" s="281"/>
    </row>
    <row r="52" spans="2:6" x14ac:dyDescent="0.2">
      <c r="B52" s="281"/>
      <c r="C52" s="281"/>
      <c r="D52" s="281"/>
      <c r="E52" s="281"/>
      <c r="F52" s="281"/>
    </row>
    <row r="53" spans="2:6" x14ac:dyDescent="0.2">
      <c r="B53" s="281"/>
      <c r="C53" s="281"/>
      <c r="D53" s="281"/>
      <c r="E53" s="281"/>
      <c r="F53" s="281"/>
    </row>
    <row r="54" spans="2:6" x14ac:dyDescent="0.2">
      <c r="B54" s="281"/>
      <c r="C54" s="281"/>
      <c r="D54" s="281"/>
      <c r="E54" s="281"/>
      <c r="F54" s="281"/>
    </row>
    <row r="55" spans="2:6" x14ac:dyDescent="0.2">
      <c r="B55" s="281"/>
      <c r="C55" s="281"/>
      <c r="D55" s="281"/>
      <c r="E55" s="281"/>
      <c r="F55" s="281"/>
    </row>
    <row r="56" spans="2:6" x14ac:dyDescent="0.2">
      <c r="B56" s="281"/>
      <c r="C56" s="281"/>
      <c r="D56" s="281"/>
      <c r="E56" s="281"/>
      <c r="F56" s="281"/>
    </row>
    <row r="57" spans="2:6" x14ac:dyDescent="0.2">
      <c r="B57" s="281"/>
      <c r="C57" s="281"/>
      <c r="D57" s="281"/>
      <c r="E57" s="281"/>
      <c r="F57" s="281"/>
    </row>
    <row r="58" spans="2:6" x14ac:dyDescent="0.2">
      <c r="B58" s="281"/>
      <c r="C58" s="281"/>
      <c r="D58" s="281"/>
      <c r="E58" s="281"/>
      <c r="F58" s="281"/>
    </row>
    <row r="59" spans="2:6" x14ac:dyDescent="0.2">
      <c r="B59" s="281"/>
      <c r="C59" s="281"/>
      <c r="D59" s="281"/>
      <c r="E59" s="281"/>
      <c r="F59" s="281"/>
    </row>
    <row r="60" spans="2:6" x14ac:dyDescent="0.2">
      <c r="B60" s="281"/>
      <c r="C60" s="281"/>
      <c r="D60" s="281"/>
      <c r="E60" s="281"/>
      <c r="F60" s="281"/>
    </row>
    <row r="61" spans="2:6" x14ac:dyDescent="0.2">
      <c r="B61" s="281"/>
      <c r="C61" s="281"/>
      <c r="D61" s="281"/>
      <c r="E61" s="281"/>
      <c r="F61" s="281"/>
    </row>
    <row r="62" spans="2:6" x14ac:dyDescent="0.2">
      <c r="B62" s="281"/>
      <c r="C62" s="281"/>
      <c r="D62" s="281"/>
      <c r="E62" s="281"/>
      <c r="F62" s="281"/>
    </row>
    <row r="63" spans="2:6" x14ac:dyDescent="0.2">
      <c r="B63" s="281"/>
      <c r="C63" s="281"/>
      <c r="D63" s="281"/>
      <c r="E63" s="281"/>
      <c r="F63" s="281"/>
    </row>
    <row r="64" spans="2:6" x14ac:dyDescent="0.2">
      <c r="B64" s="281"/>
      <c r="C64" s="281"/>
      <c r="D64" s="281"/>
      <c r="E64" s="281"/>
      <c r="F64" s="281"/>
    </row>
    <row r="65" spans="2:6" x14ac:dyDescent="0.2">
      <c r="B65" s="281"/>
      <c r="C65" s="281"/>
      <c r="D65" s="281"/>
      <c r="E65" s="281"/>
      <c r="F65" s="281"/>
    </row>
    <row r="66" spans="2:6" x14ac:dyDescent="0.2">
      <c r="B66" s="281"/>
      <c r="C66" s="281"/>
      <c r="D66" s="281"/>
      <c r="E66" s="281"/>
      <c r="F66" s="281"/>
    </row>
    <row r="67" spans="2:6" x14ac:dyDescent="0.2">
      <c r="B67" s="281"/>
      <c r="C67" s="281"/>
      <c r="D67" s="281"/>
      <c r="E67" s="281"/>
      <c r="F67" s="281"/>
    </row>
    <row r="68" spans="2:6" x14ac:dyDescent="0.2">
      <c r="B68" s="281"/>
      <c r="C68" s="281"/>
      <c r="D68" s="281"/>
      <c r="E68" s="281"/>
      <c r="F68" s="281"/>
    </row>
    <row r="69" spans="2:6" x14ac:dyDescent="0.2">
      <c r="B69" s="281"/>
      <c r="C69" s="281"/>
      <c r="D69" s="281"/>
      <c r="E69" s="281"/>
      <c r="F69" s="281"/>
    </row>
    <row r="70" spans="2:6" x14ac:dyDescent="0.2">
      <c r="B70" s="281"/>
      <c r="C70" s="281"/>
      <c r="D70" s="281"/>
      <c r="E70" s="281"/>
      <c r="F70" s="281"/>
    </row>
    <row r="71" spans="2:6" x14ac:dyDescent="0.2">
      <c r="B71" s="281"/>
      <c r="C71" s="281"/>
      <c r="D71" s="281"/>
      <c r="E71" s="281"/>
      <c r="F71" s="281"/>
    </row>
    <row r="72" spans="2:6" x14ac:dyDescent="0.2">
      <c r="B72" s="281"/>
      <c r="C72" s="281"/>
      <c r="D72" s="281"/>
      <c r="E72" s="281"/>
      <c r="F72" s="281"/>
    </row>
    <row r="73" spans="2:6" x14ac:dyDescent="0.2">
      <c r="B73" s="281"/>
      <c r="C73" s="281"/>
      <c r="D73" s="281"/>
      <c r="E73" s="281"/>
      <c r="F73" s="281"/>
    </row>
    <row r="74" spans="2:6" x14ac:dyDescent="0.2">
      <c r="B74" s="281"/>
      <c r="C74" s="281"/>
      <c r="D74" s="281"/>
      <c r="E74" s="281"/>
      <c r="F74" s="281"/>
    </row>
    <row r="75" spans="2:6" x14ac:dyDescent="0.2">
      <c r="B75" s="281"/>
      <c r="C75" s="281"/>
      <c r="D75" s="281"/>
      <c r="E75" s="281"/>
      <c r="F75" s="281"/>
    </row>
    <row r="76" spans="2:6" x14ac:dyDescent="0.2">
      <c r="B76" s="281"/>
      <c r="C76" s="281"/>
      <c r="D76" s="281"/>
      <c r="E76" s="281"/>
      <c r="F76" s="281"/>
    </row>
    <row r="77" spans="2:6" x14ac:dyDescent="0.2">
      <c r="B77" s="281"/>
      <c r="C77" s="281"/>
      <c r="D77" s="281"/>
      <c r="E77" s="281"/>
      <c r="F77" s="281"/>
    </row>
    <row r="78" spans="2:6" x14ac:dyDescent="0.2">
      <c r="B78" s="281"/>
      <c r="C78" s="281"/>
      <c r="D78" s="281"/>
      <c r="E78" s="281"/>
      <c r="F78" s="281"/>
    </row>
    <row r="79" spans="2:6" x14ac:dyDescent="0.2">
      <c r="B79" s="281"/>
      <c r="C79" s="281"/>
      <c r="D79" s="281"/>
      <c r="E79" s="281"/>
      <c r="F79" s="281"/>
    </row>
    <row r="80" spans="2:6" x14ac:dyDescent="0.2">
      <c r="B80" s="281"/>
      <c r="C80" s="281"/>
      <c r="D80" s="281"/>
      <c r="E80" s="281"/>
      <c r="F80" s="281"/>
    </row>
    <row r="81" spans="2:6" x14ac:dyDescent="0.2">
      <c r="B81" s="281"/>
      <c r="C81" s="281"/>
      <c r="D81" s="281"/>
      <c r="E81" s="281"/>
      <c r="F81" s="281"/>
    </row>
    <row r="82" spans="2:6" x14ac:dyDescent="0.2">
      <c r="B82" s="281"/>
      <c r="C82" s="281"/>
      <c r="D82" s="281"/>
      <c r="E82" s="281"/>
      <c r="F82" s="281"/>
    </row>
    <row r="83" spans="2:6" x14ac:dyDescent="0.2">
      <c r="B83" s="281"/>
      <c r="C83" s="281"/>
      <c r="D83" s="281"/>
      <c r="E83" s="281"/>
      <c r="F83" s="281"/>
    </row>
    <row r="84" spans="2:6" x14ac:dyDescent="0.2">
      <c r="B84" s="281"/>
      <c r="C84" s="281"/>
      <c r="D84" s="281"/>
      <c r="E84" s="281"/>
      <c r="F84" s="281"/>
    </row>
    <row r="85" spans="2:6" x14ac:dyDescent="0.2">
      <c r="B85" s="281"/>
      <c r="C85" s="281"/>
      <c r="D85" s="281"/>
      <c r="E85" s="281"/>
      <c r="F85" s="281"/>
    </row>
    <row r="86" spans="2:6" x14ac:dyDescent="0.2">
      <c r="B86" s="281"/>
      <c r="C86" s="281"/>
      <c r="D86" s="281"/>
      <c r="E86" s="281"/>
      <c r="F86" s="281"/>
    </row>
    <row r="87" spans="2:6" x14ac:dyDescent="0.2">
      <c r="B87" s="281"/>
      <c r="C87" s="281"/>
      <c r="D87" s="281"/>
      <c r="E87" s="281"/>
      <c r="F87" s="281"/>
    </row>
    <row r="88" spans="2:6" x14ac:dyDescent="0.2">
      <c r="B88" s="281"/>
      <c r="C88" s="281"/>
      <c r="D88" s="281"/>
      <c r="E88" s="281"/>
      <c r="F88" s="281"/>
    </row>
    <row r="89" spans="2:6" x14ac:dyDescent="0.2">
      <c r="B89" s="281"/>
      <c r="C89" s="281"/>
      <c r="D89" s="281"/>
      <c r="E89" s="281"/>
      <c r="F89" s="281"/>
    </row>
    <row r="90" spans="2:6" x14ac:dyDescent="0.2">
      <c r="B90" s="281"/>
      <c r="C90" s="281"/>
      <c r="D90" s="281"/>
      <c r="E90" s="281"/>
      <c r="F90" s="281"/>
    </row>
    <row r="91" spans="2:6" x14ac:dyDescent="0.2">
      <c r="B91" s="281"/>
      <c r="C91" s="281"/>
      <c r="D91" s="281"/>
      <c r="E91" s="281"/>
      <c r="F91" s="281"/>
    </row>
    <row r="92" spans="2:6" x14ac:dyDescent="0.2">
      <c r="B92" s="281"/>
      <c r="C92" s="281"/>
      <c r="D92" s="281"/>
      <c r="E92" s="281"/>
      <c r="F92" s="281"/>
    </row>
    <row r="93" spans="2:6" x14ac:dyDescent="0.2">
      <c r="B93" s="281"/>
      <c r="C93" s="281"/>
      <c r="D93" s="281"/>
      <c r="E93" s="281"/>
      <c r="F93" s="281"/>
    </row>
    <row r="94" spans="2:6" x14ac:dyDescent="0.2">
      <c r="B94" s="281"/>
      <c r="C94" s="281"/>
      <c r="D94" s="281"/>
      <c r="E94" s="281"/>
      <c r="F94" s="281"/>
    </row>
    <row r="95" spans="2:6" x14ac:dyDescent="0.2">
      <c r="B95" s="281"/>
      <c r="C95" s="281"/>
      <c r="D95" s="281"/>
      <c r="E95" s="281"/>
      <c r="F95" s="281"/>
    </row>
    <row r="96" spans="2:6" x14ac:dyDescent="0.2">
      <c r="B96" s="281"/>
      <c r="C96" s="281"/>
      <c r="D96" s="281"/>
      <c r="E96" s="281"/>
      <c r="F96" s="281"/>
    </row>
    <row r="97" spans="2:6" x14ac:dyDescent="0.2">
      <c r="B97" s="281"/>
      <c r="C97" s="281"/>
      <c r="D97" s="281"/>
      <c r="E97" s="281"/>
      <c r="F97" s="281"/>
    </row>
    <row r="98" spans="2:6" x14ac:dyDescent="0.2">
      <c r="B98" s="281"/>
      <c r="C98" s="281"/>
      <c r="D98" s="281"/>
      <c r="E98" s="281"/>
      <c r="F98" s="281"/>
    </row>
    <row r="99" spans="2:6" x14ac:dyDescent="0.2">
      <c r="B99" s="281"/>
      <c r="C99" s="281"/>
      <c r="D99" s="281"/>
      <c r="E99" s="281"/>
      <c r="F99" s="281"/>
    </row>
    <row r="100" spans="2:6" x14ac:dyDescent="0.2">
      <c r="B100" s="281"/>
      <c r="C100" s="281"/>
      <c r="D100" s="281"/>
      <c r="E100" s="281"/>
      <c r="F100" s="281"/>
    </row>
    <row r="101" spans="2:6" x14ac:dyDescent="0.2">
      <c r="B101" s="281"/>
      <c r="C101" s="281"/>
      <c r="D101" s="281"/>
      <c r="E101" s="281"/>
      <c r="F101" s="281"/>
    </row>
    <row r="102" spans="2:6" x14ac:dyDescent="0.2">
      <c r="B102" s="281"/>
      <c r="C102" s="281"/>
      <c r="D102" s="281"/>
      <c r="E102" s="281"/>
      <c r="F102" s="281"/>
    </row>
    <row r="103" spans="2:6" x14ac:dyDescent="0.2">
      <c r="B103" s="281"/>
      <c r="C103" s="281"/>
      <c r="D103" s="281"/>
      <c r="E103" s="281"/>
      <c r="F103" s="281"/>
    </row>
    <row r="104" spans="2:6" x14ac:dyDescent="0.2">
      <c r="B104" s="281"/>
      <c r="C104" s="281"/>
      <c r="D104" s="281"/>
      <c r="E104" s="281"/>
      <c r="F104" s="281"/>
    </row>
    <row r="105" spans="2:6" x14ac:dyDescent="0.2">
      <c r="B105" s="281"/>
      <c r="C105" s="281"/>
      <c r="D105" s="281"/>
      <c r="E105" s="281"/>
      <c r="F105" s="281"/>
    </row>
    <row r="106" spans="2:6" x14ac:dyDescent="0.2">
      <c r="B106" s="281"/>
      <c r="C106" s="281"/>
      <c r="D106" s="281"/>
      <c r="E106" s="281"/>
      <c r="F106" s="281"/>
    </row>
    <row r="107" spans="2:6" x14ac:dyDescent="0.2">
      <c r="B107" s="281"/>
      <c r="C107" s="281"/>
      <c r="D107" s="281"/>
      <c r="E107" s="281"/>
      <c r="F107" s="281"/>
    </row>
    <row r="108" spans="2:6" x14ac:dyDescent="0.2">
      <c r="B108" s="281"/>
      <c r="C108" s="281"/>
      <c r="D108" s="281"/>
      <c r="E108" s="281"/>
      <c r="F108" s="281"/>
    </row>
    <row r="109" spans="2:6" x14ac:dyDescent="0.2">
      <c r="B109" s="281"/>
      <c r="C109" s="281"/>
      <c r="D109" s="281"/>
      <c r="E109" s="281"/>
      <c r="F109" s="281"/>
    </row>
    <row r="110" spans="2:6" x14ac:dyDescent="0.2">
      <c r="B110" s="281"/>
      <c r="C110" s="281"/>
      <c r="D110" s="281"/>
      <c r="E110" s="281"/>
      <c r="F110" s="281"/>
    </row>
    <row r="111" spans="2:6" x14ac:dyDescent="0.2">
      <c r="B111" s="281"/>
      <c r="C111" s="281"/>
      <c r="D111" s="281"/>
      <c r="E111" s="281"/>
      <c r="F111" s="281"/>
    </row>
    <row r="112" spans="2:6" x14ac:dyDescent="0.2">
      <c r="B112" s="281"/>
      <c r="C112" s="281"/>
      <c r="D112" s="281"/>
      <c r="E112" s="281"/>
      <c r="F112" s="281"/>
    </row>
    <row r="113" spans="2:6" x14ac:dyDescent="0.2">
      <c r="B113" s="281"/>
      <c r="C113" s="281"/>
      <c r="D113" s="281"/>
      <c r="E113" s="281"/>
      <c r="F113" s="281"/>
    </row>
    <row r="114" spans="2:6" x14ac:dyDescent="0.2">
      <c r="B114" s="281"/>
      <c r="C114" s="281"/>
      <c r="D114" s="281"/>
      <c r="E114" s="281"/>
      <c r="F114" s="281"/>
    </row>
    <row r="115" spans="2:6" x14ac:dyDescent="0.2">
      <c r="B115" s="281"/>
      <c r="C115" s="281"/>
      <c r="D115" s="281"/>
      <c r="E115" s="281"/>
      <c r="F115" s="281"/>
    </row>
    <row r="116" spans="2:6" x14ac:dyDescent="0.2">
      <c r="B116" s="281"/>
      <c r="C116" s="281"/>
      <c r="D116" s="281"/>
      <c r="E116" s="281"/>
      <c r="F116" s="281"/>
    </row>
    <row r="117" spans="2:6" x14ac:dyDescent="0.2">
      <c r="B117" s="281"/>
      <c r="C117" s="281"/>
      <c r="D117" s="281"/>
      <c r="E117" s="281"/>
      <c r="F117" s="281"/>
    </row>
    <row r="118" spans="2:6" x14ac:dyDescent="0.2">
      <c r="B118" s="281"/>
      <c r="C118" s="281"/>
      <c r="D118" s="281"/>
      <c r="E118" s="281"/>
      <c r="F118" s="281"/>
    </row>
    <row r="119" spans="2:6" x14ac:dyDescent="0.2">
      <c r="B119" s="281"/>
      <c r="C119" s="281"/>
      <c r="D119" s="281"/>
      <c r="E119" s="281"/>
      <c r="F119" s="281"/>
    </row>
    <row r="120" spans="2:6" x14ac:dyDescent="0.2">
      <c r="B120" s="281"/>
      <c r="C120" s="281"/>
      <c r="D120" s="281"/>
      <c r="E120" s="281"/>
      <c r="F120" s="281"/>
    </row>
    <row r="121" spans="2:6" x14ac:dyDescent="0.2">
      <c r="B121" s="281"/>
      <c r="C121" s="281"/>
      <c r="D121" s="281"/>
      <c r="E121" s="281"/>
      <c r="F121" s="281"/>
    </row>
    <row r="122" spans="2:6" x14ac:dyDescent="0.2">
      <c r="B122" s="281"/>
      <c r="C122" s="281"/>
      <c r="D122" s="281"/>
      <c r="E122" s="281"/>
      <c r="F122" s="281"/>
    </row>
    <row r="123" spans="2:6" x14ac:dyDescent="0.2">
      <c r="B123" s="281"/>
      <c r="C123" s="281"/>
      <c r="D123" s="281"/>
      <c r="E123" s="281"/>
      <c r="F123" s="281"/>
    </row>
    <row r="124" spans="2:6" x14ac:dyDescent="0.2">
      <c r="B124" s="281"/>
      <c r="C124" s="281"/>
      <c r="D124" s="281"/>
      <c r="E124" s="281"/>
      <c r="F124" s="281"/>
    </row>
    <row r="125" spans="2:6" x14ac:dyDescent="0.2">
      <c r="B125" s="281"/>
      <c r="C125" s="281"/>
      <c r="D125" s="281"/>
      <c r="E125" s="281"/>
      <c r="F125" s="281"/>
    </row>
    <row r="126" spans="2:6" x14ac:dyDescent="0.2">
      <c r="B126" s="281"/>
      <c r="C126" s="281"/>
      <c r="D126" s="281"/>
      <c r="E126" s="281"/>
      <c r="F126" s="281"/>
    </row>
    <row r="127" spans="2:6" x14ac:dyDescent="0.2">
      <c r="B127" s="281"/>
      <c r="C127" s="281"/>
      <c r="D127" s="281"/>
      <c r="E127" s="281"/>
      <c r="F127" s="281"/>
    </row>
    <row r="128" spans="2:6" x14ac:dyDescent="0.2">
      <c r="B128" s="281"/>
      <c r="C128" s="281"/>
      <c r="D128" s="281"/>
      <c r="E128" s="281"/>
      <c r="F128" s="281"/>
    </row>
    <row r="129" spans="2:6" x14ac:dyDescent="0.2">
      <c r="B129" s="281"/>
      <c r="C129" s="281"/>
      <c r="D129" s="281"/>
      <c r="E129" s="281"/>
      <c r="F129" s="281"/>
    </row>
    <row r="130" spans="2:6" x14ac:dyDescent="0.2">
      <c r="B130" s="281"/>
      <c r="C130" s="281"/>
      <c r="D130" s="281"/>
      <c r="E130" s="281"/>
      <c r="F130" s="281"/>
    </row>
    <row r="131" spans="2:6" x14ac:dyDescent="0.2">
      <c r="B131" s="281"/>
      <c r="C131" s="281"/>
      <c r="D131" s="281"/>
      <c r="E131" s="281"/>
      <c r="F131" s="281"/>
    </row>
    <row r="132" spans="2:6" x14ac:dyDescent="0.2">
      <c r="B132" s="62"/>
      <c r="C132" s="62"/>
      <c r="D132" s="62"/>
      <c r="E132" s="62"/>
      <c r="F132" s="62"/>
    </row>
    <row r="133" spans="2:6" x14ac:dyDescent="0.2">
      <c r="B133" s="62"/>
      <c r="C133" s="62"/>
      <c r="D133" s="62"/>
      <c r="E133" s="62"/>
      <c r="F133" s="62"/>
    </row>
    <row r="134" spans="2:6" x14ac:dyDescent="0.2">
      <c r="B134" s="62"/>
      <c r="C134" s="62"/>
      <c r="D134" s="62"/>
      <c r="E134" s="62"/>
      <c r="F134" s="62"/>
    </row>
    <row r="135" spans="2:6" x14ac:dyDescent="0.2">
      <c r="B135" s="62"/>
      <c r="C135" s="62"/>
      <c r="D135" s="62"/>
      <c r="E135" s="62"/>
      <c r="F135" s="62"/>
    </row>
    <row r="136" spans="2:6" x14ac:dyDescent="0.2">
      <c r="B136" s="62"/>
      <c r="C136" s="62"/>
      <c r="D136" s="62"/>
      <c r="E136" s="62"/>
      <c r="F136" s="62"/>
    </row>
    <row r="137" spans="2:6" x14ac:dyDescent="0.2">
      <c r="B137" s="62"/>
      <c r="C137" s="62"/>
      <c r="D137" s="62"/>
      <c r="E137" s="62"/>
      <c r="F137" s="62"/>
    </row>
    <row r="138" spans="2:6" x14ac:dyDescent="0.2">
      <c r="B138" s="62"/>
      <c r="C138" s="62"/>
      <c r="D138" s="62"/>
      <c r="E138" s="62"/>
      <c r="F138" s="62"/>
    </row>
    <row r="139" spans="2:6" x14ac:dyDescent="0.2">
      <c r="B139" s="62"/>
      <c r="C139" s="62"/>
      <c r="D139" s="62"/>
      <c r="E139" s="62"/>
      <c r="F139" s="62"/>
    </row>
    <row r="140" spans="2:6" x14ac:dyDescent="0.2">
      <c r="B140" s="62"/>
      <c r="C140" s="62"/>
      <c r="D140" s="62"/>
      <c r="E140" s="62"/>
      <c r="F140" s="62"/>
    </row>
    <row r="141" spans="2:6" x14ac:dyDescent="0.2">
      <c r="B141" s="62"/>
      <c r="C141" s="62"/>
      <c r="D141" s="62"/>
      <c r="E141" s="62"/>
      <c r="F141" s="62"/>
    </row>
    <row r="142" spans="2:6" x14ac:dyDescent="0.2">
      <c r="B142" s="62"/>
      <c r="C142" s="62"/>
      <c r="D142" s="62"/>
      <c r="E142" s="62"/>
      <c r="F142" s="62"/>
    </row>
    <row r="143" spans="2:6" x14ac:dyDescent="0.2">
      <c r="B143" s="62"/>
      <c r="C143" s="62"/>
      <c r="D143" s="62"/>
      <c r="E143" s="62"/>
      <c r="F143" s="62"/>
    </row>
    <row r="144" spans="2:6" x14ac:dyDescent="0.2">
      <c r="B144" s="62"/>
      <c r="C144" s="62"/>
      <c r="D144" s="62"/>
      <c r="E144" s="62"/>
      <c r="F144" s="62"/>
    </row>
    <row r="145" spans="2:6" x14ac:dyDescent="0.2">
      <c r="B145" s="62"/>
      <c r="C145" s="62"/>
      <c r="D145" s="62"/>
      <c r="E145" s="62"/>
      <c r="F145" s="62"/>
    </row>
    <row r="146" spans="2:6" x14ac:dyDescent="0.2">
      <c r="B146" s="62"/>
      <c r="C146" s="62"/>
      <c r="D146" s="62"/>
      <c r="E146" s="62"/>
      <c r="F146" s="62"/>
    </row>
    <row r="147" spans="2:6" x14ac:dyDescent="0.2">
      <c r="B147" s="62"/>
      <c r="C147" s="62"/>
      <c r="D147" s="62"/>
      <c r="E147" s="62"/>
      <c r="F147" s="62"/>
    </row>
    <row r="148" spans="2:6" x14ac:dyDescent="0.2">
      <c r="B148" s="62"/>
      <c r="C148" s="62"/>
      <c r="D148" s="62"/>
      <c r="E148" s="62"/>
      <c r="F148" s="62"/>
    </row>
    <row r="149" spans="2:6" x14ac:dyDescent="0.2">
      <c r="B149" s="62"/>
      <c r="C149" s="62"/>
      <c r="D149" s="62"/>
      <c r="E149" s="62"/>
      <c r="F149" s="62"/>
    </row>
    <row r="150" spans="2:6" x14ac:dyDescent="0.2">
      <c r="B150" s="62"/>
      <c r="C150" s="62"/>
      <c r="D150" s="62"/>
      <c r="E150" s="62"/>
      <c r="F150" s="62"/>
    </row>
    <row r="151" spans="2:6" x14ac:dyDescent="0.2">
      <c r="B151" s="62"/>
      <c r="C151" s="62"/>
      <c r="D151" s="62"/>
      <c r="E151" s="62"/>
      <c r="F151" s="62"/>
    </row>
    <row r="152" spans="2:6" x14ac:dyDescent="0.2">
      <c r="B152" s="62"/>
      <c r="C152" s="62"/>
      <c r="D152" s="62"/>
      <c r="E152" s="62"/>
      <c r="F152" s="62"/>
    </row>
  </sheetData>
  <sheetProtection password="C771" sheet="1" objects="1" scenarios="1" selectLockedCells="1"/>
  <mergeCells count="1">
    <mergeCell ref="A1:G1"/>
  </mergeCells>
  <pageMargins left="0.78740157480314965" right="0.70866141732283472" top="0.84729166666666667" bottom="0.78740157480314965" header="0.43307086614173229" footer="0.31496062992125984"/>
  <pageSetup paperSize="9" scale="84" fitToHeight="0" orientation="portrait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tabColor rgb="FF00B050"/>
    <pageSetUpPr fitToPage="1"/>
  </sheetPr>
  <dimension ref="A1:I144"/>
  <sheetViews>
    <sheetView showGridLines="0" zoomScaleNormal="100" workbookViewId="0">
      <selection activeCell="D2" sqref="D2:G2"/>
    </sheetView>
  </sheetViews>
  <sheetFormatPr baseColWidth="10" defaultColWidth="4.140625" defaultRowHeight="12.75" x14ac:dyDescent="0.2"/>
  <cols>
    <col min="1" max="1" width="4.140625" style="42"/>
    <col min="2" max="2" width="19.28515625" style="42" customWidth="1"/>
    <col min="3" max="3" width="17" style="43" customWidth="1"/>
    <col min="4" max="4" width="10" style="42" customWidth="1"/>
    <col min="5" max="5" width="9.85546875" style="42" customWidth="1" collapsed="1"/>
    <col min="6" max="6" width="10" style="42" customWidth="1"/>
    <col min="7" max="8" width="10" style="42" customWidth="1" collapsed="1"/>
    <col min="9" max="9" width="4.140625" style="42" customWidth="1"/>
    <col min="10" max="188" width="11.5703125" style="42" customWidth="1"/>
    <col min="189" max="189" width="3.85546875" style="42" customWidth="1"/>
    <col min="190" max="190" width="22" style="42" customWidth="1"/>
    <col min="191" max="193" width="4.140625" style="42" customWidth="1"/>
    <col min="194" max="194" width="5.85546875" style="42" customWidth="1"/>
    <col min="195" max="195" width="4.140625" style="42" customWidth="1"/>
    <col min="196" max="196" width="0.85546875" style="42" customWidth="1"/>
    <col min="197" max="197" width="5.85546875" style="42" customWidth="1"/>
    <col min="198" max="198" width="4.140625" style="42" customWidth="1"/>
    <col min="199" max="199" width="0.85546875" style="42" customWidth="1"/>
    <col min="200" max="200" width="5.85546875" style="42" customWidth="1"/>
    <col min="201" max="201" width="4.140625" style="42" customWidth="1"/>
    <col min="202" max="202" width="0.85546875" style="42" customWidth="1"/>
    <col min="203" max="203" width="5.85546875" style="42" customWidth="1"/>
    <col min="204" max="16384" width="4.140625" style="42"/>
  </cols>
  <sheetData>
    <row r="1" spans="1:9" ht="21" customHeight="1" x14ac:dyDescent="0.35">
      <c r="A1" s="899" t="str">
        <f>'(G1) Translator'!A110</f>
        <v>(F16) MOSPËRPUTHJA E TARIFAVE ME TË ARDHURAT ME DESTINACION</v>
      </c>
      <c r="B1" s="899"/>
      <c r="C1" s="899"/>
      <c r="D1" s="899"/>
      <c r="E1" s="899"/>
      <c r="F1" s="899"/>
      <c r="G1" s="899"/>
      <c r="H1" s="899"/>
      <c r="I1" s="899"/>
    </row>
    <row r="2" spans="1:9" s="141" customFormat="1" x14ac:dyDescent="0.2"/>
    <row r="3" spans="1:9" s="615" customFormat="1" ht="26.25" customHeight="1" x14ac:dyDescent="0.25">
      <c r="D3" s="612">
        <f>'(B1)Informacion i përgjithshëm '!B5</f>
        <v>2011</v>
      </c>
      <c r="E3" s="613">
        <f>'(B1)Informacion i përgjithshëm '!B6</f>
        <v>2012</v>
      </c>
      <c r="F3" s="614">
        <f>'(B1)Informacion i përgjithshëm '!B7</f>
        <v>2013</v>
      </c>
      <c r="G3" s="614">
        <f>'(B1)Informacion i përgjithshëm '!B8</f>
        <v>2014</v>
      </c>
      <c r="H3" s="614">
        <f>'(B1)Informacion i përgjithshëm '!B9</f>
        <v>2015</v>
      </c>
    </row>
    <row r="4" spans="1:9" ht="26.25" customHeight="1" x14ac:dyDescent="0.2">
      <c r="B4" s="44" t="str">
        <f>'(G1) Translator'!A116</f>
        <v xml:space="preserve">VLERËSIMET E DEPARTAMENTEVE TË LINJËS </v>
      </c>
      <c r="C4" s="44"/>
      <c r="D4" s="61"/>
      <c r="E4" s="61"/>
      <c r="F4" s="61"/>
      <c r="G4" s="61"/>
      <c r="H4" s="61"/>
    </row>
    <row r="5" spans="1:9" ht="15" customHeight="1" x14ac:dyDescent="0.2">
      <c r="B5" s="53" t="str">
        <f>'(F4)Shpenz. sipas funks. neto'!D5</f>
        <v xml:space="preserve">PARASHIKIMI I TË ARDHURAVE NGA TARIFAT </v>
      </c>
      <c r="C5" s="54"/>
      <c r="D5" s="59">
        <f>'(C1) Shpenzimet Viti i kaluar '!D119</f>
        <v>1281</v>
      </c>
      <c r="E5" s="59">
        <f>'(C1) Shpenzimet Viti i kaluar '!H119</f>
        <v>2795</v>
      </c>
      <c r="F5" s="60">
        <f>'(F4)Shpenz. sipas funks. neto'!L28</f>
        <v>3605.11</v>
      </c>
      <c r="G5" s="60">
        <f>'(F4)Shpenz. sipas funks. neto'!P28</f>
        <v>3804.99991</v>
      </c>
      <c r="H5" s="60">
        <f>'(F4)Shpenz. sipas funks. neto'!T28</f>
        <v>3804.99991</v>
      </c>
    </row>
    <row r="6" spans="1:9" ht="15" customHeight="1" x14ac:dyDescent="0.2">
      <c r="B6" s="53" t="str">
        <f>'(F4)Shpenz. sipas funks. neto'!E5</f>
        <v xml:space="preserve">PARASHIKIMI I TË ARDHURAVE ME DESTINACION  </v>
      </c>
      <c r="C6" s="54"/>
      <c r="D6" s="59">
        <f>'(C1) Shpenzimet Viti i kaluar '!E119</f>
        <v>4786</v>
      </c>
      <c r="E6" s="59">
        <f>'(C1) Shpenzimet Viti i kaluar '!I119</f>
        <v>5500</v>
      </c>
      <c r="F6" s="60">
        <f>'(F4)Shpenz. sipas funks. neto'!M28</f>
        <v>0</v>
      </c>
      <c r="G6" s="60">
        <f>'(F4)Shpenz. sipas funks. neto'!Q28</f>
        <v>0</v>
      </c>
      <c r="H6" s="60">
        <f>'(F4)Shpenz. sipas funks. neto'!U28</f>
        <v>0</v>
      </c>
    </row>
    <row r="7" spans="1:9" ht="15" customHeight="1" x14ac:dyDescent="0.2">
      <c r="B7" s="55" t="str">
        <f>'(G1) Translator'!A310</f>
        <v>Gjithsej të ardhura me destinacion dhe tarifa</v>
      </c>
      <c r="C7" s="56"/>
      <c r="D7" s="72">
        <f>SUM(D5:D6)</f>
        <v>6067</v>
      </c>
      <c r="E7" s="72">
        <f>SUM(E5:E6)</f>
        <v>8295</v>
      </c>
      <c r="F7" s="72">
        <f>SUM(F5:F6)</f>
        <v>3605.11</v>
      </c>
      <c r="G7" s="72">
        <f>SUM(G5:G6)</f>
        <v>3804.99991</v>
      </c>
      <c r="H7" s="72">
        <f>SUM(H5:H6)</f>
        <v>3804.99991</v>
      </c>
    </row>
    <row r="8" spans="1:9" ht="26.25" customHeight="1" x14ac:dyDescent="0.2">
      <c r="B8" s="44" t="str">
        <f>'(G1) Translator'!A117</f>
        <v>VLERËSIMET E DEPARTAMENTIT TË FINANCËS</v>
      </c>
      <c r="C8" s="44"/>
      <c r="D8" s="61"/>
      <c r="E8" s="61"/>
      <c r="F8" s="61"/>
      <c r="G8" s="61"/>
      <c r="H8" s="61"/>
    </row>
    <row r="9" spans="1:9" x14ac:dyDescent="0.2">
      <c r="B9" s="265" t="str">
        <f>'(E2) Tarifat '!A136</f>
        <v>Të ardhurat gjithsej nga tarifat</v>
      </c>
      <c r="C9" s="54"/>
      <c r="D9" s="59">
        <f>'(E2) Tarifat '!B136</f>
        <v>1334</v>
      </c>
      <c r="E9" s="59">
        <f>'(E2) Tarifat '!C136</f>
        <v>2795</v>
      </c>
      <c r="F9" s="60">
        <f>'(E2) Tarifat '!K136</f>
        <v>3604.51</v>
      </c>
      <c r="G9" s="60">
        <f>'(E2) Tarifat '!L136</f>
        <v>3804.3999100000001</v>
      </c>
      <c r="H9" s="60">
        <f>'(E2) Tarifat '!M136</f>
        <v>3804.3999100000001</v>
      </c>
    </row>
    <row r="10" spans="1:9" x14ac:dyDescent="0.2">
      <c r="B10" s="53" t="str">
        <f>'(E5) Grante'!A22</f>
        <v>Gjithsej transferta të kushtëzuara</v>
      </c>
      <c r="C10" s="54"/>
      <c r="D10" s="59">
        <f>'(E5) Grante'!C22</f>
        <v>0</v>
      </c>
      <c r="E10" s="59">
        <f>'(E5) Grante'!D22</f>
        <v>0</v>
      </c>
      <c r="F10" s="60">
        <f>'(E5) Grante'!L22</f>
        <v>0</v>
      </c>
      <c r="G10" s="60">
        <f>'(E5) Grante'!M22</f>
        <v>0</v>
      </c>
      <c r="H10" s="60">
        <f>'(E5) Grante'!N22</f>
        <v>0</v>
      </c>
    </row>
    <row r="11" spans="1:9" x14ac:dyDescent="0.2">
      <c r="B11" s="53" t="str">
        <f>'(E5) Grante'!A52</f>
        <v>Gjithsej dhurime</v>
      </c>
      <c r="C11" s="54"/>
      <c r="D11" s="59">
        <f>'(E5) Grante'!C52</f>
        <v>4786</v>
      </c>
      <c r="E11" s="59">
        <f>'(E5) Grante'!D52</f>
        <v>5500</v>
      </c>
      <c r="F11" s="60">
        <f>'(E5) Grante'!L52</f>
        <v>0</v>
      </c>
      <c r="G11" s="60">
        <f>'(E5) Grante'!M52</f>
        <v>0</v>
      </c>
      <c r="H11" s="60">
        <f>'(E5) Grante'!N52</f>
        <v>0</v>
      </c>
    </row>
    <row r="12" spans="1:9" x14ac:dyDescent="0.2">
      <c r="B12" s="55" t="str">
        <f>B7</f>
        <v>Gjithsej të ardhura me destinacion dhe tarifa</v>
      </c>
      <c r="C12" s="56"/>
      <c r="D12" s="72">
        <f>SUM(D9:D11)</f>
        <v>6120</v>
      </c>
      <c r="E12" s="72">
        <f>SUM(E9:E11)</f>
        <v>8295</v>
      </c>
      <c r="F12" s="72">
        <f>SUM(F9:F11)</f>
        <v>3604.51</v>
      </c>
      <c r="G12" s="72">
        <f>SUM(G9:G11)</f>
        <v>3804.3999100000001</v>
      </c>
      <c r="H12" s="72">
        <f>SUM(H9:H11)</f>
        <v>3804.3999100000001</v>
      </c>
    </row>
    <row r="13" spans="1:9" ht="26.25" customHeight="1" x14ac:dyDescent="0.2">
      <c r="B13" s="44" t="str">
        <f>'(G1) Translator'!A118</f>
        <v>MOSPËRPUTHJA (duhet të jetë = 0)</v>
      </c>
      <c r="C13" s="44"/>
      <c r="D13" s="61"/>
      <c r="E13" s="61"/>
      <c r="F13" s="61"/>
      <c r="G13" s="61"/>
      <c r="H13" s="61"/>
    </row>
    <row r="14" spans="1:9" x14ac:dyDescent="0.2">
      <c r="B14" s="55" t="str">
        <f>'(G1) Translator'!A311</f>
        <v>Mospërputhja (duhet të jetë = 0)</v>
      </c>
      <c r="C14" s="56"/>
      <c r="D14" s="72">
        <f>D12-D7</f>
        <v>53</v>
      </c>
      <c r="E14" s="72">
        <f>E12-E7</f>
        <v>0</v>
      </c>
      <c r="F14" s="72">
        <f>F12-F7</f>
        <v>-0.59999999999990905</v>
      </c>
      <c r="G14" s="72">
        <f>G12-G7</f>
        <v>-0.59999999999990905</v>
      </c>
      <c r="H14" s="72">
        <f>H12-H7</f>
        <v>-0.59999999999990905</v>
      </c>
    </row>
    <row r="15" spans="1:9" x14ac:dyDescent="0.2">
      <c r="D15" s="150" t="str">
        <f>IF(D7&lt;&gt;D12,"DISCREPANCY!","OK")</f>
        <v>DISCREPANCY!</v>
      </c>
      <c r="F15" s="150" t="str">
        <f>IF(F7&lt;&gt;F12,"DISCREPANCY!","OK")</f>
        <v>DISCREPANCY!</v>
      </c>
      <c r="H15" s="150" t="str">
        <f>IF(H7&lt;&gt;H12,"DISCREPANCY!","OK")</f>
        <v>DISCREPANCY!</v>
      </c>
    </row>
    <row r="16" spans="1:9" x14ac:dyDescent="0.2">
      <c r="D16" s="61"/>
      <c r="E16" s="150" t="str">
        <f>IF(E7&lt;&gt;E12,"DISCREPANCY!","OK")</f>
        <v>OK</v>
      </c>
      <c r="F16" s="61"/>
      <c r="G16" s="150" t="str">
        <f>IF(G7&lt;&gt;G12,"DISCREPANCY!","OK")</f>
        <v>DISCREPANCY!</v>
      </c>
      <c r="H16" s="61"/>
    </row>
    <row r="17" spans="4:8" x14ac:dyDescent="0.2">
      <c r="D17" s="61"/>
      <c r="E17" s="61"/>
      <c r="F17" s="61"/>
      <c r="G17" s="61"/>
      <c r="H17" s="61"/>
    </row>
    <row r="18" spans="4:8" x14ac:dyDescent="0.2">
      <c r="D18" s="61"/>
      <c r="E18" s="61"/>
      <c r="F18" s="61"/>
      <c r="G18" s="61"/>
      <c r="H18" s="61"/>
    </row>
    <row r="19" spans="4:8" x14ac:dyDescent="0.2">
      <c r="D19" s="61"/>
      <c r="E19" s="61"/>
      <c r="F19" s="61"/>
      <c r="G19" s="61"/>
      <c r="H19" s="61"/>
    </row>
    <row r="20" spans="4:8" x14ac:dyDescent="0.2">
      <c r="D20" s="61"/>
      <c r="E20" s="61"/>
      <c r="F20" s="61"/>
      <c r="G20" s="61"/>
      <c r="H20" s="61"/>
    </row>
    <row r="21" spans="4:8" x14ac:dyDescent="0.2">
      <c r="D21" s="61"/>
      <c r="E21" s="61"/>
      <c r="F21" s="61"/>
      <c r="G21" s="61"/>
      <c r="H21" s="61"/>
    </row>
    <row r="22" spans="4:8" x14ac:dyDescent="0.2">
      <c r="D22" s="61"/>
      <c r="E22" s="61"/>
      <c r="F22" s="61"/>
      <c r="G22" s="61"/>
      <c r="H22" s="61"/>
    </row>
    <row r="23" spans="4:8" x14ac:dyDescent="0.2">
      <c r="D23" s="61"/>
      <c r="E23" s="61"/>
      <c r="F23" s="61"/>
      <c r="G23" s="61"/>
      <c r="H23" s="61"/>
    </row>
    <row r="24" spans="4:8" x14ac:dyDescent="0.2">
      <c r="D24" s="61"/>
      <c r="E24" s="61"/>
      <c r="F24" s="61"/>
      <c r="G24" s="61"/>
      <c r="H24" s="61"/>
    </row>
    <row r="25" spans="4:8" x14ac:dyDescent="0.2">
      <c r="D25" s="61"/>
      <c r="E25" s="61"/>
      <c r="F25" s="61"/>
      <c r="G25" s="61"/>
      <c r="H25" s="61"/>
    </row>
    <row r="26" spans="4:8" x14ac:dyDescent="0.2">
      <c r="D26" s="61"/>
      <c r="E26" s="61"/>
      <c r="F26" s="61"/>
      <c r="G26" s="61"/>
      <c r="H26" s="61"/>
    </row>
    <row r="27" spans="4:8" x14ac:dyDescent="0.2">
      <c r="D27" s="61"/>
      <c r="E27" s="61"/>
      <c r="F27" s="61"/>
      <c r="G27" s="61"/>
      <c r="H27" s="61"/>
    </row>
    <row r="28" spans="4:8" x14ac:dyDescent="0.2">
      <c r="D28" s="61"/>
      <c r="E28" s="61"/>
      <c r="F28" s="61"/>
      <c r="G28" s="61"/>
      <c r="H28" s="61"/>
    </row>
    <row r="29" spans="4:8" x14ac:dyDescent="0.2">
      <c r="D29" s="61"/>
      <c r="E29" s="61"/>
      <c r="F29" s="61"/>
      <c r="G29" s="61"/>
      <c r="H29" s="61"/>
    </row>
    <row r="30" spans="4:8" x14ac:dyDescent="0.2">
      <c r="D30" s="61"/>
      <c r="E30" s="61"/>
      <c r="F30" s="61"/>
      <c r="G30" s="61"/>
      <c r="H30" s="61"/>
    </row>
    <row r="31" spans="4:8" x14ac:dyDescent="0.2">
      <c r="D31" s="61"/>
      <c r="E31" s="61"/>
      <c r="F31" s="61"/>
      <c r="G31" s="61"/>
      <c r="H31" s="61"/>
    </row>
    <row r="32" spans="4:8" x14ac:dyDescent="0.2">
      <c r="D32" s="61"/>
      <c r="E32" s="61"/>
      <c r="F32" s="61"/>
      <c r="G32" s="61"/>
      <c r="H32" s="61"/>
    </row>
    <row r="33" spans="4:8" x14ac:dyDescent="0.2">
      <c r="D33" s="61"/>
      <c r="E33" s="61"/>
      <c r="F33" s="61"/>
      <c r="G33" s="61"/>
      <c r="H33" s="61"/>
    </row>
    <row r="34" spans="4:8" x14ac:dyDescent="0.2">
      <c r="D34" s="61"/>
      <c r="E34" s="61"/>
      <c r="F34" s="61"/>
      <c r="G34" s="61"/>
      <c r="H34" s="61"/>
    </row>
    <row r="35" spans="4:8" x14ac:dyDescent="0.2">
      <c r="D35" s="61"/>
      <c r="E35" s="61"/>
      <c r="F35" s="61"/>
      <c r="G35" s="61"/>
      <c r="H35" s="61"/>
    </row>
    <row r="36" spans="4:8" x14ac:dyDescent="0.2">
      <c r="D36" s="61"/>
      <c r="E36" s="61"/>
      <c r="F36" s="61"/>
      <c r="G36" s="61"/>
      <c r="H36" s="61"/>
    </row>
    <row r="37" spans="4:8" x14ac:dyDescent="0.2">
      <c r="D37" s="61"/>
      <c r="E37" s="61"/>
      <c r="F37" s="61"/>
      <c r="G37" s="61"/>
      <c r="H37" s="61"/>
    </row>
    <row r="38" spans="4:8" x14ac:dyDescent="0.2">
      <c r="D38" s="61"/>
      <c r="E38" s="61"/>
      <c r="F38" s="61"/>
      <c r="G38" s="61"/>
      <c r="H38" s="61"/>
    </row>
    <row r="39" spans="4:8" x14ac:dyDescent="0.2">
      <c r="D39" s="61"/>
      <c r="E39" s="61"/>
      <c r="F39" s="61"/>
      <c r="G39" s="61"/>
      <c r="H39" s="61"/>
    </row>
    <row r="40" spans="4:8" x14ac:dyDescent="0.2">
      <c r="D40" s="61"/>
      <c r="E40" s="61"/>
      <c r="F40" s="61"/>
      <c r="G40" s="61"/>
      <c r="H40" s="61"/>
    </row>
    <row r="41" spans="4:8" x14ac:dyDescent="0.2">
      <c r="D41" s="61"/>
      <c r="E41" s="61"/>
      <c r="F41" s="61"/>
      <c r="G41" s="61"/>
      <c r="H41" s="61"/>
    </row>
    <row r="42" spans="4:8" x14ac:dyDescent="0.2">
      <c r="D42" s="61"/>
      <c r="E42" s="61"/>
      <c r="F42" s="61"/>
      <c r="G42" s="61"/>
      <c r="H42" s="61"/>
    </row>
    <row r="43" spans="4:8" x14ac:dyDescent="0.2">
      <c r="D43" s="61"/>
      <c r="E43" s="61"/>
      <c r="F43" s="61"/>
      <c r="G43" s="61"/>
      <c r="H43" s="61"/>
    </row>
    <row r="44" spans="4:8" x14ac:dyDescent="0.2">
      <c r="D44" s="61"/>
      <c r="E44" s="61"/>
      <c r="F44" s="61"/>
      <c r="G44" s="61"/>
      <c r="H44" s="61"/>
    </row>
    <row r="45" spans="4:8" x14ac:dyDescent="0.2">
      <c r="D45" s="61"/>
      <c r="E45" s="61"/>
      <c r="F45" s="61"/>
      <c r="G45" s="61"/>
      <c r="H45" s="61"/>
    </row>
    <row r="46" spans="4:8" x14ac:dyDescent="0.2">
      <c r="D46" s="61"/>
      <c r="E46" s="61"/>
      <c r="F46" s="61"/>
      <c r="G46" s="61"/>
      <c r="H46" s="61"/>
    </row>
    <row r="47" spans="4:8" x14ac:dyDescent="0.2">
      <c r="D47" s="61"/>
      <c r="E47" s="61"/>
      <c r="F47" s="61"/>
      <c r="G47" s="61"/>
      <c r="H47" s="61"/>
    </row>
    <row r="48" spans="4:8" x14ac:dyDescent="0.2">
      <c r="D48" s="61"/>
      <c r="E48" s="61"/>
      <c r="F48" s="61"/>
      <c r="G48" s="61"/>
      <c r="H48" s="61"/>
    </row>
    <row r="49" spans="4:8" x14ac:dyDescent="0.2">
      <c r="D49" s="61"/>
      <c r="E49" s="61"/>
      <c r="F49" s="61"/>
      <c r="G49" s="61"/>
      <c r="H49" s="61"/>
    </row>
    <row r="50" spans="4:8" x14ac:dyDescent="0.2">
      <c r="D50" s="61"/>
      <c r="E50" s="61"/>
      <c r="F50" s="61"/>
      <c r="G50" s="61"/>
      <c r="H50" s="61"/>
    </row>
    <row r="51" spans="4:8" x14ac:dyDescent="0.2">
      <c r="D51" s="61"/>
      <c r="E51" s="61"/>
      <c r="F51" s="61"/>
      <c r="G51" s="61"/>
      <c r="H51" s="61"/>
    </row>
    <row r="52" spans="4:8" x14ac:dyDescent="0.2">
      <c r="D52" s="61"/>
      <c r="E52" s="61"/>
      <c r="F52" s="61"/>
      <c r="G52" s="61"/>
      <c r="H52" s="61"/>
    </row>
    <row r="53" spans="4:8" x14ac:dyDescent="0.2">
      <c r="D53" s="61"/>
      <c r="E53" s="61"/>
      <c r="F53" s="61"/>
      <c r="G53" s="61"/>
      <c r="H53" s="61"/>
    </row>
    <row r="54" spans="4:8" x14ac:dyDescent="0.2">
      <c r="D54" s="61"/>
      <c r="E54" s="61"/>
      <c r="F54" s="61"/>
      <c r="G54" s="61"/>
      <c r="H54" s="61"/>
    </row>
    <row r="55" spans="4:8" x14ac:dyDescent="0.2">
      <c r="D55" s="61"/>
      <c r="E55" s="61"/>
      <c r="F55" s="61"/>
      <c r="G55" s="61"/>
      <c r="H55" s="61"/>
    </row>
    <row r="56" spans="4:8" x14ac:dyDescent="0.2">
      <c r="D56" s="61"/>
      <c r="E56" s="61"/>
      <c r="F56" s="61"/>
      <c r="G56" s="61"/>
      <c r="H56" s="61"/>
    </row>
    <row r="57" spans="4:8" x14ac:dyDescent="0.2">
      <c r="D57" s="61"/>
      <c r="E57" s="61"/>
      <c r="F57" s="61"/>
      <c r="G57" s="61"/>
      <c r="H57" s="61"/>
    </row>
    <row r="58" spans="4:8" x14ac:dyDescent="0.2">
      <c r="D58" s="61"/>
      <c r="E58" s="61"/>
      <c r="F58" s="61"/>
      <c r="G58" s="61"/>
      <c r="H58" s="61"/>
    </row>
    <row r="59" spans="4:8" x14ac:dyDescent="0.2">
      <c r="D59" s="61"/>
      <c r="E59" s="61"/>
      <c r="F59" s="61"/>
      <c r="G59" s="61"/>
      <c r="H59" s="61"/>
    </row>
    <row r="60" spans="4:8" x14ac:dyDescent="0.2">
      <c r="D60" s="61"/>
      <c r="E60" s="61"/>
      <c r="F60" s="61"/>
      <c r="G60" s="61"/>
      <c r="H60" s="61"/>
    </row>
    <row r="61" spans="4:8" x14ac:dyDescent="0.2">
      <c r="D61" s="61"/>
      <c r="E61" s="61"/>
      <c r="F61" s="61"/>
      <c r="G61" s="61"/>
      <c r="H61" s="61"/>
    </row>
    <row r="62" spans="4:8" x14ac:dyDescent="0.2">
      <c r="D62" s="61"/>
      <c r="E62" s="61"/>
      <c r="F62" s="61"/>
      <c r="G62" s="61"/>
      <c r="H62" s="61"/>
    </row>
    <row r="63" spans="4:8" x14ac:dyDescent="0.2">
      <c r="D63" s="61"/>
      <c r="E63" s="61"/>
      <c r="F63" s="61"/>
      <c r="G63" s="61"/>
      <c r="H63" s="61"/>
    </row>
    <row r="64" spans="4:8" x14ac:dyDescent="0.2">
      <c r="D64" s="61"/>
      <c r="E64" s="61"/>
      <c r="F64" s="61"/>
      <c r="G64" s="61"/>
      <c r="H64" s="61"/>
    </row>
    <row r="65" spans="4:8" x14ac:dyDescent="0.2">
      <c r="D65" s="61"/>
      <c r="E65" s="61"/>
      <c r="F65" s="61"/>
      <c r="G65" s="61"/>
      <c r="H65" s="61"/>
    </row>
    <row r="66" spans="4:8" x14ac:dyDescent="0.2">
      <c r="D66" s="61"/>
      <c r="E66" s="61"/>
      <c r="F66" s="61"/>
      <c r="G66" s="61"/>
      <c r="H66" s="61"/>
    </row>
    <row r="67" spans="4:8" x14ac:dyDescent="0.2">
      <c r="D67" s="61"/>
      <c r="E67" s="61"/>
      <c r="F67" s="61"/>
      <c r="G67" s="61"/>
      <c r="H67" s="61"/>
    </row>
    <row r="68" spans="4:8" x14ac:dyDescent="0.2">
      <c r="D68" s="61"/>
      <c r="E68" s="61"/>
      <c r="F68" s="61"/>
      <c r="G68" s="61"/>
      <c r="H68" s="61"/>
    </row>
    <row r="69" spans="4:8" x14ac:dyDescent="0.2">
      <c r="D69" s="61"/>
      <c r="E69" s="61"/>
      <c r="F69" s="61"/>
      <c r="G69" s="61"/>
      <c r="H69" s="61"/>
    </row>
    <row r="70" spans="4:8" x14ac:dyDescent="0.2">
      <c r="D70" s="61"/>
      <c r="E70" s="61"/>
      <c r="F70" s="61"/>
      <c r="G70" s="61"/>
      <c r="H70" s="61"/>
    </row>
    <row r="71" spans="4:8" x14ac:dyDescent="0.2">
      <c r="D71" s="61"/>
      <c r="E71" s="61"/>
      <c r="F71" s="61"/>
      <c r="G71" s="61"/>
      <c r="H71" s="61"/>
    </row>
    <row r="72" spans="4:8" x14ac:dyDescent="0.2">
      <c r="D72" s="61"/>
      <c r="E72" s="61"/>
      <c r="F72" s="61"/>
      <c r="G72" s="61"/>
      <c r="H72" s="61"/>
    </row>
    <row r="73" spans="4:8" x14ac:dyDescent="0.2">
      <c r="D73" s="61"/>
      <c r="E73" s="61"/>
      <c r="F73" s="61"/>
      <c r="G73" s="61"/>
      <c r="H73" s="61"/>
    </row>
    <row r="74" spans="4:8" x14ac:dyDescent="0.2">
      <c r="D74" s="61"/>
      <c r="E74" s="61"/>
      <c r="F74" s="61"/>
      <c r="G74" s="61"/>
      <c r="H74" s="61"/>
    </row>
    <row r="75" spans="4:8" x14ac:dyDescent="0.2">
      <c r="D75" s="61"/>
      <c r="E75" s="61"/>
      <c r="F75" s="61"/>
      <c r="G75" s="61"/>
      <c r="H75" s="61"/>
    </row>
    <row r="76" spans="4:8" x14ac:dyDescent="0.2">
      <c r="D76" s="61"/>
      <c r="E76" s="61"/>
      <c r="F76" s="61"/>
      <c r="G76" s="61"/>
      <c r="H76" s="61"/>
    </row>
    <row r="77" spans="4:8" x14ac:dyDescent="0.2">
      <c r="D77" s="61"/>
      <c r="E77" s="61"/>
      <c r="F77" s="61"/>
      <c r="G77" s="61"/>
      <c r="H77" s="61"/>
    </row>
    <row r="78" spans="4:8" x14ac:dyDescent="0.2">
      <c r="D78" s="61"/>
      <c r="E78" s="61"/>
      <c r="F78" s="61"/>
      <c r="G78" s="61"/>
      <c r="H78" s="61"/>
    </row>
    <row r="79" spans="4:8" x14ac:dyDescent="0.2">
      <c r="D79" s="61"/>
      <c r="E79" s="61"/>
      <c r="F79" s="61"/>
      <c r="G79" s="61"/>
      <c r="H79" s="61"/>
    </row>
    <row r="80" spans="4:8" x14ac:dyDescent="0.2">
      <c r="D80" s="61"/>
      <c r="E80" s="61"/>
      <c r="F80" s="61"/>
      <c r="G80" s="61"/>
      <c r="H80" s="61"/>
    </row>
    <row r="81" spans="4:8" x14ac:dyDescent="0.2">
      <c r="D81" s="61"/>
      <c r="E81" s="61"/>
      <c r="F81" s="61"/>
      <c r="G81" s="61"/>
      <c r="H81" s="61"/>
    </row>
    <row r="82" spans="4:8" x14ac:dyDescent="0.2">
      <c r="D82" s="61"/>
      <c r="E82" s="61"/>
      <c r="F82" s="61"/>
      <c r="G82" s="61"/>
      <c r="H82" s="61"/>
    </row>
    <row r="83" spans="4:8" x14ac:dyDescent="0.2">
      <c r="D83" s="61"/>
      <c r="E83" s="61"/>
      <c r="F83" s="61"/>
      <c r="G83" s="61"/>
      <c r="H83" s="61"/>
    </row>
    <row r="84" spans="4:8" x14ac:dyDescent="0.2">
      <c r="D84" s="61"/>
      <c r="E84" s="61"/>
      <c r="F84" s="61"/>
      <c r="G84" s="61"/>
      <c r="H84" s="61"/>
    </row>
    <row r="85" spans="4:8" x14ac:dyDescent="0.2">
      <c r="D85" s="61"/>
      <c r="E85" s="61"/>
      <c r="F85" s="61"/>
      <c r="G85" s="61"/>
      <c r="H85" s="61"/>
    </row>
    <row r="86" spans="4:8" x14ac:dyDescent="0.2">
      <c r="D86" s="61"/>
      <c r="E86" s="61"/>
      <c r="F86" s="61"/>
      <c r="G86" s="61"/>
      <c r="H86" s="61"/>
    </row>
    <row r="87" spans="4:8" x14ac:dyDescent="0.2">
      <c r="D87" s="61"/>
      <c r="E87" s="61"/>
      <c r="F87" s="61"/>
      <c r="G87" s="61"/>
      <c r="H87" s="61"/>
    </row>
    <row r="88" spans="4:8" x14ac:dyDescent="0.2">
      <c r="D88" s="61"/>
      <c r="E88" s="61"/>
      <c r="F88" s="61"/>
      <c r="G88" s="61"/>
      <c r="H88" s="61"/>
    </row>
    <row r="89" spans="4:8" x14ac:dyDescent="0.2">
      <c r="D89" s="61"/>
      <c r="E89" s="61"/>
      <c r="F89" s="61"/>
      <c r="G89" s="61"/>
      <c r="H89" s="61"/>
    </row>
    <row r="90" spans="4:8" x14ac:dyDescent="0.2">
      <c r="D90" s="61"/>
      <c r="E90" s="61"/>
      <c r="F90" s="61"/>
      <c r="G90" s="61"/>
      <c r="H90" s="61"/>
    </row>
    <row r="91" spans="4:8" x14ac:dyDescent="0.2">
      <c r="D91" s="61"/>
      <c r="E91" s="61"/>
      <c r="F91" s="61"/>
      <c r="G91" s="61"/>
      <c r="H91" s="61"/>
    </row>
    <row r="92" spans="4:8" x14ac:dyDescent="0.2">
      <c r="D92" s="61"/>
      <c r="E92" s="61"/>
      <c r="F92" s="61"/>
      <c r="G92" s="61"/>
      <c r="H92" s="61"/>
    </row>
    <row r="93" spans="4:8" x14ac:dyDescent="0.2">
      <c r="D93" s="61"/>
      <c r="E93" s="61"/>
      <c r="F93" s="61"/>
      <c r="G93" s="61"/>
      <c r="H93" s="61"/>
    </row>
    <row r="94" spans="4:8" x14ac:dyDescent="0.2">
      <c r="D94" s="61"/>
      <c r="E94" s="61"/>
      <c r="F94" s="61"/>
      <c r="G94" s="61"/>
      <c r="H94" s="61"/>
    </row>
    <row r="95" spans="4:8" x14ac:dyDescent="0.2">
      <c r="D95" s="61"/>
      <c r="E95" s="61"/>
      <c r="F95" s="61"/>
      <c r="G95" s="61"/>
      <c r="H95" s="61"/>
    </row>
    <row r="96" spans="4:8" x14ac:dyDescent="0.2">
      <c r="D96" s="61"/>
      <c r="E96" s="61"/>
      <c r="F96" s="61"/>
      <c r="G96" s="61"/>
      <c r="H96" s="61"/>
    </row>
    <row r="97" spans="4:8" x14ac:dyDescent="0.2">
      <c r="D97" s="61"/>
      <c r="E97" s="61"/>
      <c r="F97" s="61"/>
      <c r="G97" s="61"/>
      <c r="H97" s="61"/>
    </row>
    <row r="98" spans="4:8" x14ac:dyDescent="0.2">
      <c r="D98" s="61"/>
      <c r="E98" s="61"/>
      <c r="F98" s="61"/>
      <c r="G98" s="61"/>
      <c r="H98" s="61"/>
    </row>
    <row r="99" spans="4:8" x14ac:dyDescent="0.2">
      <c r="D99" s="61"/>
      <c r="E99" s="61"/>
      <c r="F99" s="61"/>
      <c r="G99" s="61"/>
      <c r="H99" s="61"/>
    </row>
    <row r="100" spans="4:8" x14ac:dyDescent="0.2">
      <c r="D100" s="61"/>
      <c r="E100" s="61"/>
      <c r="F100" s="61"/>
      <c r="G100" s="61"/>
      <c r="H100" s="61"/>
    </row>
    <row r="101" spans="4:8" x14ac:dyDescent="0.2">
      <c r="D101" s="61"/>
      <c r="E101" s="61"/>
      <c r="F101" s="61"/>
      <c r="G101" s="61"/>
      <c r="H101" s="61"/>
    </row>
    <row r="102" spans="4:8" x14ac:dyDescent="0.2">
      <c r="D102" s="61"/>
      <c r="E102" s="61"/>
      <c r="F102" s="61"/>
      <c r="G102" s="61"/>
      <c r="H102" s="61"/>
    </row>
    <row r="103" spans="4:8" x14ac:dyDescent="0.2">
      <c r="D103" s="61"/>
      <c r="E103" s="61"/>
      <c r="F103" s="61"/>
      <c r="G103" s="61"/>
      <c r="H103" s="61"/>
    </row>
    <row r="104" spans="4:8" x14ac:dyDescent="0.2">
      <c r="D104" s="61"/>
      <c r="E104" s="61"/>
      <c r="F104" s="61"/>
      <c r="G104" s="61"/>
      <c r="H104" s="61"/>
    </row>
    <row r="105" spans="4:8" x14ac:dyDescent="0.2">
      <c r="D105" s="61"/>
      <c r="E105" s="61"/>
      <c r="F105" s="61"/>
      <c r="G105" s="61"/>
      <c r="H105" s="61"/>
    </row>
    <row r="106" spans="4:8" x14ac:dyDescent="0.2">
      <c r="D106" s="61"/>
      <c r="E106" s="61"/>
      <c r="F106" s="61"/>
      <c r="G106" s="61"/>
      <c r="H106" s="61"/>
    </row>
    <row r="107" spans="4:8" x14ac:dyDescent="0.2">
      <c r="D107" s="61"/>
      <c r="E107" s="61"/>
      <c r="F107" s="61"/>
      <c r="G107" s="61"/>
      <c r="H107" s="61"/>
    </row>
    <row r="108" spans="4:8" x14ac:dyDescent="0.2">
      <c r="D108" s="61"/>
      <c r="E108" s="61"/>
      <c r="F108" s="61"/>
      <c r="G108" s="61"/>
      <c r="H108" s="61"/>
    </row>
    <row r="109" spans="4:8" x14ac:dyDescent="0.2">
      <c r="D109" s="61"/>
      <c r="E109" s="61"/>
      <c r="F109" s="61"/>
      <c r="G109" s="61"/>
      <c r="H109" s="61"/>
    </row>
    <row r="110" spans="4:8" x14ac:dyDescent="0.2">
      <c r="D110" s="61"/>
      <c r="E110" s="61"/>
      <c r="F110" s="61"/>
      <c r="G110" s="61"/>
      <c r="H110" s="61"/>
    </row>
    <row r="111" spans="4:8" x14ac:dyDescent="0.2">
      <c r="D111" s="61"/>
      <c r="E111" s="61"/>
      <c r="F111" s="61"/>
      <c r="G111" s="61"/>
      <c r="H111" s="61"/>
    </row>
    <row r="112" spans="4:8" x14ac:dyDescent="0.2">
      <c r="D112" s="61"/>
      <c r="E112" s="61"/>
      <c r="F112" s="61"/>
      <c r="G112" s="61"/>
      <c r="H112" s="61"/>
    </row>
    <row r="113" spans="4:8" x14ac:dyDescent="0.2">
      <c r="D113" s="61"/>
      <c r="E113" s="61"/>
      <c r="F113" s="61"/>
      <c r="G113" s="61"/>
      <c r="H113" s="61"/>
    </row>
    <row r="114" spans="4:8" x14ac:dyDescent="0.2">
      <c r="D114" s="61"/>
      <c r="E114" s="61"/>
      <c r="F114" s="61"/>
      <c r="G114" s="61"/>
      <c r="H114" s="61"/>
    </row>
    <row r="115" spans="4:8" x14ac:dyDescent="0.2">
      <c r="D115" s="61"/>
      <c r="E115" s="61"/>
      <c r="F115" s="61"/>
      <c r="G115" s="61"/>
      <c r="H115" s="61"/>
    </row>
    <row r="116" spans="4:8" x14ac:dyDescent="0.2">
      <c r="D116" s="61"/>
      <c r="E116" s="61"/>
      <c r="F116" s="61"/>
      <c r="G116" s="61"/>
      <c r="H116" s="61"/>
    </row>
    <row r="117" spans="4:8" x14ac:dyDescent="0.2">
      <c r="D117" s="61"/>
      <c r="E117" s="61"/>
      <c r="F117" s="61"/>
      <c r="G117" s="61"/>
      <c r="H117" s="61"/>
    </row>
    <row r="118" spans="4:8" x14ac:dyDescent="0.2">
      <c r="D118" s="61"/>
      <c r="E118" s="61"/>
      <c r="F118" s="61"/>
      <c r="G118" s="61"/>
      <c r="H118" s="61"/>
    </row>
    <row r="119" spans="4:8" x14ac:dyDescent="0.2">
      <c r="D119" s="61"/>
      <c r="E119" s="61"/>
      <c r="F119" s="61"/>
      <c r="G119" s="61"/>
      <c r="H119" s="61"/>
    </row>
    <row r="120" spans="4:8" x14ac:dyDescent="0.2">
      <c r="D120" s="61"/>
      <c r="E120" s="61"/>
      <c r="F120" s="61"/>
      <c r="G120" s="61"/>
      <c r="H120" s="61"/>
    </row>
    <row r="121" spans="4:8" x14ac:dyDescent="0.2">
      <c r="D121" s="61"/>
      <c r="E121" s="61"/>
      <c r="F121" s="61"/>
      <c r="G121" s="61"/>
      <c r="H121" s="61"/>
    </row>
    <row r="122" spans="4:8" x14ac:dyDescent="0.2">
      <c r="D122" s="61"/>
      <c r="E122" s="61"/>
      <c r="F122" s="61"/>
      <c r="G122" s="61"/>
      <c r="H122" s="61"/>
    </row>
    <row r="123" spans="4:8" x14ac:dyDescent="0.2">
      <c r="D123" s="61"/>
      <c r="E123" s="61"/>
      <c r="F123" s="61"/>
      <c r="G123" s="61"/>
      <c r="H123" s="61"/>
    </row>
    <row r="124" spans="4:8" x14ac:dyDescent="0.2">
      <c r="D124" s="62"/>
      <c r="E124" s="62"/>
      <c r="F124" s="62"/>
      <c r="G124" s="62"/>
      <c r="H124" s="62"/>
    </row>
    <row r="125" spans="4:8" x14ac:dyDescent="0.2">
      <c r="D125" s="62"/>
      <c r="E125" s="62"/>
      <c r="F125" s="62"/>
      <c r="G125" s="62"/>
      <c r="H125" s="62"/>
    </row>
    <row r="126" spans="4:8" x14ac:dyDescent="0.2">
      <c r="D126" s="62"/>
      <c r="E126" s="62"/>
      <c r="F126" s="62"/>
      <c r="G126" s="62"/>
      <c r="H126" s="62"/>
    </row>
    <row r="127" spans="4:8" x14ac:dyDescent="0.2">
      <c r="D127" s="62"/>
      <c r="E127" s="62"/>
      <c r="F127" s="62"/>
      <c r="G127" s="62"/>
      <c r="H127" s="62"/>
    </row>
    <row r="128" spans="4:8" x14ac:dyDescent="0.2">
      <c r="D128" s="62"/>
      <c r="E128" s="62"/>
      <c r="F128" s="62"/>
      <c r="G128" s="62"/>
      <c r="H128" s="62"/>
    </row>
    <row r="129" spans="4:8" x14ac:dyDescent="0.2">
      <c r="D129" s="62"/>
      <c r="E129" s="62"/>
      <c r="F129" s="62"/>
      <c r="G129" s="62"/>
      <c r="H129" s="62"/>
    </row>
    <row r="130" spans="4:8" x14ac:dyDescent="0.2">
      <c r="D130" s="62"/>
      <c r="E130" s="62"/>
      <c r="F130" s="62"/>
      <c r="G130" s="62"/>
      <c r="H130" s="62"/>
    </row>
    <row r="131" spans="4:8" x14ac:dyDescent="0.2">
      <c r="D131" s="62"/>
      <c r="E131" s="62"/>
      <c r="F131" s="62"/>
      <c r="G131" s="62"/>
      <c r="H131" s="62"/>
    </row>
    <row r="132" spans="4:8" x14ac:dyDescent="0.2">
      <c r="D132" s="62"/>
      <c r="E132" s="62"/>
      <c r="F132" s="62"/>
      <c r="G132" s="62"/>
      <c r="H132" s="62"/>
    </row>
    <row r="133" spans="4:8" x14ac:dyDescent="0.2">
      <c r="D133" s="62"/>
      <c r="E133" s="62"/>
      <c r="F133" s="62"/>
      <c r="G133" s="62"/>
      <c r="H133" s="62"/>
    </row>
    <row r="134" spans="4:8" x14ac:dyDescent="0.2">
      <c r="D134" s="62"/>
      <c r="E134" s="62"/>
      <c r="F134" s="62"/>
      <c r="G134" s="62"/>
      <c r="H134" s="62"/>
    </row>
    <row r="135" spans="4:8" x14ac:dyDescent="0.2">
      <c r="D135" s="62"/>
      <c r="E135" s="62"/>
      <c r="F135" s="62"/>
      <c r="G135" s="62"/>
      <c r="H135" s="62"/>
    </row>
    <row r="136" spans="4:8" x14ac:dyDescent="0.2">
      <c r="D136" s="62"/>
      <c r="E136" s="62"/>
      <c r="F136" s="62"/>
      <c r="G136" s="62"/>
      <c r="H136" s="62"/>
    </row>
    <row r="137" spans="4:8" x14ac:dyDescent="0.2">
      <c r="D137" s="62"/>
      <c r="E137" s="62"/>
      <c r="F137" s="62"/>
      <c r="G137" s="62"/>
      <c r="H137" s="62"/>
    </row>
    <row r="138" spans="4:8" x14ac:dyDescent="0.2">
      <c r="D138" s="62"/>
      <c r="E138" s="62"/>
      <c r="F138" s="62"/>
      <c r="G138" s="62"/>
      <c r="H138" s="62"/>
    </row>
    <row r="139" spans="4:8" x14ac:dyDescent="0.2">
      <c r="D139" s="62"/>
      <c r="E139" s="62"/>
      <c r="F139" s="62"/>
      <c r="G139" s="62"/>
      <c r="H139" s="62"/>
    </row>
    <row r="140" spans="4:8" x14ac:dyDescent="0.2">
      <c r="D140" s="62"/>
      <c r="E140" s="62"/>
      <c r="F140" s="62"/>
      <c r="G140" s="62"/>
      <c r="H140" s="62"/>
    </row>
    <row r="141" spans="4:8" x14ac:dyDescent="0.2">
      <c r="D141" s="62"/>
      <c r="E141" s="62"/>
      <c r="F141" s="62"/>
      <c r="G141" s="62"/>
      <c r="H141" s="62"/>
    </row>
    <row r="142" spans="4:8" x14ac:dyDescent="0.2">
      <c r="D142" s="62"/>
      <c r="E142" s="62"/>
      <c r="F142" s="62"/>
      <c r="G142" s="62"/>
      <c r="H142" s="62"/>
    </row>
    <row r="143" spans="4:8" x14ac:dyDescent="0.2">
      <c r="D143" s="62"/>
      <c r="E143" s="62"/>
      <c r="F143" s="62"/>
      <c r="G143" s="62"/>
      <c r="H143" s="62"/>
    </row>
    <row r="144" spans="4:8" x14ac:dyDescent="0.2">
      <c r="D144" s="62"/>
      <c r="E144" s="62"/>
      <c r="F144" s="62"/>
      <c r="G144" s="62"/>
      <c r="H144" s="62"/>
    </row>
  </sheetData>
  <sheetProtection password="C771" sheet="1" objects="1" scenarios="1" selectLockedCells="1"/>
  <mergeCells count="1">
    <mergeCell ref="A1:I1"/>
  </mergeCells>
  <pageMargins left="0.78740157480314965" right="0.70866141732283472" top="0.84729166666666667" bottom="0.78740157480314965" header="0.43307086614173229" footer="0.31496062992125984"/>
  <pageSetup paperSize="9" scale="91" fitToHeight="0" orientation="portrait" r:id="rId1"/>
  <headerFooter>
    <oddHeader>&amp;L&amp;"-,Fett"FINANCIAL PLAN&amp;C&amp;8Version 2013&amp;R&amp;"-,Fett"&amp;A</oddHeader>
    <oddFooter>&amp;L&amp;8Stefan Pfaeffli / Alex Loetscher &amp;C&amp;8Copyright © Lucerne University of Applied Sciences and Arts / 
Lucerne School of Business&amp;RSeite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00"/>
    <pageSetUpPr fitToPage="1"/>
  </sheetPr>
  <dimension ref="A1:D473"/>
  <sheetViews>
    <sheetView showGridLines="0" workbookViewId="0">
      <selection activeCell="A3" sqref="A3"/>
    </sheetView>
  </sheetViews>
  <sheetFormatPr baseColWidth="10" defaultColWidth="4.140625" defaultRowHeight="20.25" customHeight="1" x14ac:dyDescent="0.35"/>
  <cols>
    <col min="1" max="2" width="89.140625" style="668" customWidth="1"/>
    <col min="3" max="3" width="11.5703125" style="668" customWidth="1"/>
    <col min="4" max="4" width="16.28515625" style="722" customWidth="1"/>
    <col min="5" max="165" width="11.5703125" style="668" customWidth="1"/>
    <col min="166" max="166" width="3.85546875" style="668" customWidth="1"/>
    <col min="167" max="167" width="22" style="668" customWidth="1"/>
    <col min="168" max="170" width="4.140625" style="668" customWidth="1"/>
    <col min="171" max="171" width="5.85546875" style="668" customWidth="1"/>
    <col min="172" max="172" width="4.140625" style="668" customWidth="1"/>
    <col min="173" max="173" width="0.85546875" style="668" customWidth="1"/>
    <col min="174" max="174" width="5.85546875" style="668" customWidth="1"/>
    <col min="175" max="175" width="4.140625" style="668" customWidth="1"/>
    <col min="176" max="176" width="0.85546875" style="668" customWidth="1"/>
    <col min="177" max="177" width="5.85546875" style="668" customWidth="1"/>
    <col min="178" max="178" width="4.140625" style="668" customWidth="1"/>
    <col min="179" max="179" width="0.85546875" style="668" customWidth="1"/>
    <col min="180" max="180" width="5.85546875" style="668" customWidth="1"/>
    <col min="181" max="16384" width="4.140625" style="668"/>
  </cols>
  <sheetData>
    <row r="1" spans="1:4" s="664" customFormat="1" ht="33.75" x14ac:dyDescent="0.5">
      <c r="A1" s="671" t="s">
        <v>491</v>
      </c>
      <c r="B1" s="671" t="s">
        <v>490</v>
      </c>
      <c r="D1" s="723"/>
    </row>
    <row r="2" spans="1:4" s="669" customFormat="1" ht="20.25" customHeight="1" x14ac:dyDescent="0.35">
      <c r="A2" s="667"/>
      <c r="B2" s="667"/>
      <c r="D2" s="724"/>
    </row>
    <row r="3" spans="1:4" ht="20.25" customHeight="1" x14ac:dyDescent="0.35">
      <c r="A3" s="725" t="s">
        <v>643</v>
      </c>
      <c r="B3" s="665" t="s">
        <v>35</v>
      </c>
    </row>
    <row r="4" spans="1:4" ht="20.25" customHeight="1" x14ac:dyDescent="0.35">
      <c r="A4" s="725" t="s">
        <v>644</v>
      </c>
      <c r="B4" s="665" t="s">
        <v>36</v>
      </c>
    </row>
    <row r="5" spans="1:4" s="669" customFormat="1" ht="20.25" customHeight="1" x14ac:dyDescent="0.35">
      <c r="A5" s="171"/>
      <c r="B5" s="667"/>
      <c r="D5" s="722"/>
    </row>
    <row r="6" spans="1:4" ht="20.25" customHeight="1" x14ac:dyDescent="0.35">
      <c r="A6" s="171" t="s">
        <v>931</v>
      </c>
      <c r="B6" s="665" t="s">
        <v>461</v>
      </c>
    </row>
    <row r="7" spans="1:4" ht="20.25" customHeight="1" x14ac:dyDescent="0.35">
      <c r="A7" s="725" t="s">
        <v>809</v>
      </c>
      <c r="B7" s="665" t="s">
        <v>542</v>
      </c>
    </row>
    <row r="8" spans="1:4" s="669" customFormat="1" ht="20.25" customHeight="1" x14ac:dyDescent="0.35">
      <c r="A8" s="171" t="s">
        <v>1007</v>
      </c>
      <c r="B8" s="665" t="s">
        <v>1006</v>
      </c>
      <c r="D8" s="722"/>
    </row>
    <row r="9" spans="1:4" ht="20.25" customHeight="1" x14ac:dyDescent="0.35">
      <c r="A9" s="725" t="s">
        <v>550</v>
      </c>
      <c r="B9" s="665" t="s">
        <v>451</v>
      </c>
    </row>
    <row r="10" spans="1:4" ht="20.25" customHeight="1" x14ac:dyDescent="0.35">
      <c r="A10" s="725" t="s">
        <v>551</v>
      </c>
      <c r="B10" s="665" t="s">
        <v>452</v>
      </c>
    </row>
    <row r="11" spans="1:4" ht="20.25" customHeight="1" x14ac:dyDescent="0.35">
      <c r="A11" s="725" t="s">
        <v>552</v>
      </c>
      <c r="B11" s="665" t="s">
        <v>453</v>
      </c>
    </row>
    <row r="12" spans="1:4" ht="20.25" customHeight="1" x14ac:dyDescent="0.35">
      <c r="A12" s="725" t="s">
        <v>553</v>
      </c>
      <c r="B12" s="665" t="s">
        <v>456</v>
      </c>
    </row>
    <row r="13" spans="1:4" ht="20.25" customHeight="1" x14ac:dyDescent="0.35">
      <c r="A13" s="725" t="s">
        <v>554</v>
      </c>
      <c r="B13" s="665" t="s">
        <v>457</v>
      </c>
    </row>
    <row r="14" spans="1:4" ht="20.25" customHeight="1" x14ac:dyDescent="0.35">
      <c r="A14" s="725" t="s">
        <v>555</v>
      </c>
      <c r="B14" s="665" t="s">
        <v>493</v>
      </c>
    </row>
    <row r="15" spans="1:4" ht="20.25" customHeight="1" x14ac:dyDescent="0.35">
      <c r="A15" s="725" t="s">
        <v>556</v>
      </c>
      <c r="B15" s="665" t="s">
        <v>492</v>
      </c>
    </row>
    <row r="16" spans="1:4" ht="20.25" customHeight="1" x14ac:dyDescent="0.35">
      <c r="A16" s="725" t="s">
        <v>557</v>
      </c>
      <c r="B16" s="665" t="s">
        <v>494</v>
      </c>
    </row>
    <row r="17" spans="1:4" ht="20.25" customHeight="1" x14ac:dyDescent="0.35">
      <c r="A17" s="725" t="s">
        <v>558</v>
      </c>
      <c r="B17" s="665" t="s">
        <v>495</v>
      </c>
    </row>
    <row r="18" spans="1:4" ht="20.25" customHeight="1" x14ac:dyDescent="0.35">
      <c r="A18" s="725" t="s">
        <v>559</v>
      </c>
      <c r="B18" s="665" t="s">
        <v>496</v>
      </c>
    </row>
    <row r="19" spans="1:4" ht="20.25" customHeight="1" x14ac:dyDescent="0.35">
      <c r="A19" s="725" t="s">
        <v>560</v>
      </c>
      <c r="B19" s="665" t="s">
        <v>497</v>
      </c>
    </row>
    <row r="20" spans="1:4" ht="20.25" customHeight="1" x14ac:dyDescent="0.35">
      <c r="A20" s="725" t="s">
        <v>561</v>
      </c>
      <c r="B20" s="665" t="s">
        <v>498</v>
      </c>
    </row>
    <row r="21" spans="1:4" ht="20.25" customHeight="1" x14ac:dyDescent="0.35">
      <c r="A21" s="725" t="s">
        <v>562</v>
      </c>
      <c r="B21" s="665" t="s">
        <v>499</v>
      </c>
    </row>
    <row r="22" spans="1:4" ht="20.25" customHeight="1" x14ac:dyDescent="0.35">
      <c r="A22" s="725" t="s">
        <v>563</v>
      </c>
      <c r="B22" s="665" t="s">
        <v>500</v>
      </c>
    </row>
    <row r="23" spans="1:4" ht="20.25" customHeight="1" x14ac:dyDescent="0.35">
      <c r="A23" s="726" t="s">
        <v>564</v>
      </c>
      <c r="B23" s="666" t="s">
        <v>545</v>
      </c>
    </row>
    <row r="24" spans="1:4" ht="20.25" customHeight="1" x14ac:dyDescent="0.35">
      <c r="A24" s="726" t="s">
        <v>955</v>
      </c>
      <c r="B24" s="666" t="s">
        <v>501</v>
      </c>
    </row>
    <row r="25" spans="1:4" ht="20.25" customHeight="1" x14ac:dyDescent="0.35">
      <c r="A25" s="726" t="s">
        <v>956</v>
      </c>
      <c r="B25" s="666" t="s">
        <v>502</v>
      </c>
    </row>
    <row r="26" spans="1:4" ht="20.25" customHeight="1" x14ac:dyDescent="0.35">
      <c r="A26" s="726" t="s">
        <v>565</v>
      </c>
      <c r="B26" s="666" t="s">
        <v>503</v>
      </c>
    </row>
    <row r="27" spans="1:4" ht="20.25" customHeight="1" x14ac:dyDescent="0.35">
      <c r="A27" s="726" t="s">
        <v>566</v>
      </c>
      <c r="B27" s="666" t="s">
        <v>504</v>
      </c>
    </row>
    <row r="28" spans="1:4" ht="20.25" customHeight="1" x14ac:dyDescent="0.35">
      <c r="A28" s="726" t="s">
        <v>567</v>
      </c>
      <c r="B28" s="666" t="s">
        <v>505</v>
      </c>
    </row>
    <row r="29" spans="1:4" s="669" customFormat="1" ht="20.25" customHeight="1" x14ac:dyDescent="0.35">
      <c r="A29" s="171"/>
      <c r="B29" s="667"/>
      <c r="D29" s="722"/>
    </row>
    <row r="30" spans="1:4" ht="20.25" customHeight="1" x14ac:dyDescent="0.35">
      <c r="A30" s="725" t="s">
        <v>568</v>
      </c>
      <c r="B30" s="665" t="s">
        <v>506</v>
      </c>
    </row>
    <row r="31" spans="1:4" ht="20.25" customHeight="1" x14ac:dyDescent="0.35">
      <c r="A31" s="725" t="s">
        <v>569</v>
      </c>
      <c r="B31" s="665" t="s">
        <v>409</v>
      </c>
    </row>
    <row r="32" spans="1:4" ht="20.25" customHeight="1" x14ac:dyDescent="0.35">
      <c r="A32" s="725" t="s">
        <v>993</v>
      </c>
      <c r="B32" s="665" t="s">
        <v>408</v>
      </c>
    </row>
    <row r="33" spans="1:4" ht="20.25" customHeight="1" x14ac:dyDescent="0.35">
      <c r="A33" s="725" t="s">
        <v>570</v>
      </c>
      <c r="B33" s="665" t="s">
        <v>385</v>
      </c>
    </row>
    <row r="34" spans="1:4" ht="20.25" customHeight="1" x14ac:dyDescent="0.35">
      <c r="A34" s="725" t="s">
        <v>549</v>
      </c>
      <c r="B34" s="665" t="s">
        <v>386</v>
      </c>
    </row>
    <row r="35" spans="1:4" ht="20.25" customHeight="1" x14ac:dyDescent="0.35">
      <c r="A35" s="725" t="s">
        <v>571</v>
      </c>
      <c r="B35" s="665" t="s">
        <v>390</v>
      </c>
    </row>
    <row r="36" spans="1:4" ht="20.25" customHeight="1" x14ac:dyDescent="0.35">
      <c r="A36" s="725" t="s">
        <v>572</v>
      </c>
      <c r="B36" s="665" t="s">
        <v>375</v>
      </c>
    </row>
    <row r="37" spans="1:4" s="669" customFormat="1" ht="20.25" customHeight="1" x14ac:dyDescent="0.35">
      <c r="A37" s="171"/>
      <c r="B37" s="667"/>
      <c r="D37" s="722"/>
    </row>
    <row r="38" spans="1:4" ht="20.25" customHeight="1" x14ac:dyDescent="0.35">
      <c r="A38" s="725" t="s">
        <v>573</v>
      </c>
      <c r="B38" s="672" t="s">
        <v>365</v>
      </c>
    </row>
    <row r="39" spans="1:4" ht="20.25" customHeight="1" x14ac:dyDescent="0.35">
      <c r="A39" s="725" t="s">
        <v>574</v>
      </c>
      <c r="B39" s="672" t="s">
        <v>366</v>
      </c>
    </row>
    <row r="40" spans="1:4" ht="20.25" customHeight="1" x14ac:dyDescent="0.35">
      <c r="A40" s="725" t="s">
        <v>575</v>
      </c>
      <c r="B40" s="672" t="s">
        <v>69</v>
      </c>
    </row>
    <row r="41" spans="1:4" ht="20.25" customHeight="1" x14ac:dyDescent="0.35">
      <c r="A41" s="725" t="s">
        <v>576</v>
      </c>
      <c r="B41" s="672" t="s">
        <v>376</v>
      </c>
    </row>
    <row r="42" spans="1:4" ht="20.25" customHeight="1" x14ac:dyDescent="0.35">
      <c r="A42" s="725" t="s">
        <v>577</v>
      </c>
      <c r="B42" s="672" t="s">
        <v>385</v>
      </c>
    </row>
    <row r="43" spans="1:4" ht="20.25" customHeight="1" x14ac:dyDescent="0.35">
      <c r="A43" s="725" t="s">
        <v>578</v>
      </c>
      <c r="B43" s="672" t="s">
        <v>367</v>
      </c>
    </row>
    <row r="44" spans="1:4" ht="20.25" customHeight="1" x14ac:dyDescent="0.35">
      <c r="A44" s="725" t="s">
        <v>579</v>
      </c>
      <c r="B44" s="672" t="s">
        <v>368</v>
      </c>
    </row>
    <row r="45" spans="1:4" ht="20.25" customHeight="1" x14ac:dyDescent="0.35">
      <c r="A45" s="725" t="s">
        <v>573</v>
      </c>
      <c r="B45" s="672" t="s">
        <v>423</v>
      </c>
    </row>
    <row r="46" spans="1:4" ht="20.25" customHeight="1" x14ac:dyDescent="0.35">
      <c r="A46" s="725" t="s">
        <v>580</v>
      </c>
      <c r="B46" s="672" t="s">
        <v>369</v>
      </c>
    </row>
    <row r="47" spans="1:4" ht="20.25" customHeight="1" x14ac:dyDescent="0.35">
      <c r="A47" s="725" t="s">
        <v>581</v>
      </c>
      <c r="B47" s="672" t="s">
        <v>370</v>
      </c>
    </row>
    <row r="48" spans="1:4" ht="20.25" customHeight="1" x14ac:dyDescent="0.35">
      <c r="A48" s="725" t="s">
        <v>582</v>
      </c>
      <c r="B48" s="672" t="s">
        <v>422</v>
      </c>
    </row>
    <row r="49" spans="1:4" ht="20.25" customHeight="1" x14ac:dyDescent="0.35">
      <c r="A49" s="725" t="s">
        <v>583</v>
      </c>
      <c r="B49" s="672" t="s">
        <v>520</v>
      </c>
    </row>
    <row r="50" spans="1:4" ht="20.25" customHeight="1" x14ac:dyDescent="0.35">
      <c r="A50" s="725" t="s">
        <v>584</v>
      </c>
      <c r="B50" s="672" t="s">
        <v>383</v>
      </c>
    </row>
    <row r="51" spans="1:4" ht="20.25" customHeight="1" x14ac:dyDescent="0.35">
      <c r="A51" s="725" t="s">
        <v>575</v>
      </c>
      <c r="B51" s="672" t="s">
        <v>420</v>
      </c>
    </row>
    <row r="52" spans="1:4" s="669" customFormat="1" ht="20.25" customHeight="1" x14ac:dyDescent="0.35">
      <c r="A52" s="725" t="s">
        <v>585</v>
      </c>
      <c r="B52" s="672" t="s">
        <v>421</v>
      </c>
      <c r="D52" s="722"/>
    </row>
    <row r="53" spans="1:4" s="669" customFormat="1" ht="20.25" customHeight="1" x14ac:dyDescent="0.35">
      <c r="A53" s="725" t="s">
        <v>586</v>
      </c>
      <c r="B53" s="672" t="s">
        <v>373</v>
      </c>
      <c r="D53" s="722"/>
    </row>
    <row r="54" spans="1:4" s="669" customFormat="1" ht="20.25" customHeight="1" x14ac:dyDescent="0.35">
      <c r="A54" s="725" t="s">
        <v>587</v>
      </c>
      <c r="B54" s="672" t="s">
        <v>371</v>
      </c>
      <c r="D54" s="722"/>
    </row>
    <row r="55" spans="1:4" s="669" customFormat="1" ht="20.25" customHeight="1" x14ac:dyDescent="0.35">
      <c r="A55" s="725" t="s">
        <v>588</v>
      </c>
      <c r="B55" s="672" t="s">
        <v>372</v>
      </c>
      <c r="D55" s="722"/>
    </row>
    <row r="56" spans="1:4" s="669" customFormat="1" ht="20.25" customHeight="1" x14ac:dyDescent="0.35">
      <c r="A56" s="725" t="s">
        <v>589</v>
      </c>
      <c r="B56" s="672" t="s">
        <v>384</v>
      </c>
      <c r="D56" s="722"/>
    </row>
    <row r="57" spans="1:4" s="669" customFormat="1" ht="20.25" customHeight="1" x14ac:dyDescent="0.35">
      <c r="A57" s="725" t="s">
        <v>577</v>
      </c>
      <c r="B57" s="672" t="s">
        <v>385</v>
      </c>
      <c r="D57" s="722"/>
    </row>
    <row r="58" spans="1:4" s="669" customFormat="1" ht="20.25" customHeight="1" x14ac:dyDescent="0.35">
      <c r="A58" s="725" t="s">
        <v>590</v>
      </c>
      <c r="B58" s="672" t="s">
        <v>478</v>
      </c>
      <c r="D58" s="722"/>
    </row>
    <row r="59" spans="1:4" s="669" customFormat="1" ht="20.25" customHeight="1" x14ac:dyDescent="0.35">
      <c r="A59" s="725" t="s">
        <v>591</v>
      </c>
      <c r="B59" s="672" t="s">
        <v>79</v>
      </c>
      <c r="D59" s="722"/>
    </row>
    <row r="60" spans="1:4" s="669" customFormat="1" ht="20.25" customHeight="1" x14ac:dyDescent="0.35">
      <c r="A60" s="725" t="s">
        <v>592</v>
      </c>
      <c r="B60" s="672" t="s">
        <v>395</v>
      </c>
      <c r="D60" s="722"/>
    </row>
    <row r="61" spans="1:4" s="669" customFormat="1" ht="20.25" customHeight="1" x14ac:dyDescent="0.35">
      <c r="A61" s="725" t="s">
        <v>593</v>
      </c>
      <c r="B61" s="672" t="s">
        <v>396</v>
      </c>
      <c r="D61" s="722"/>
    </row>
    <row r="62" spans="1:4" s="669" customFormat="1" ht="20.25" customHeight="1" x14ac:dyDescent="0.35">
      <c r="A62" s="725" t="s">
        <v>594</v>
      </c>
      <c r="B62" s="672" t="s">
        <v>397</v>
      </c>
      <c r="D62" s="722"/>
    </row>
    <row r="63" spans="1:4" s="669" customFormat="1" ht="20.25" customHeight="1" x14ac:dyDescent="0.35">
      <c r="A63" s="725" t="s">
        <v>595</v>
      </c>
      <c r="B63" s="672" t="s">
        <v>398</v>
      </c>
      <c r="D63" s="722"/>
    </row>
    <row r="64" spans="1:4" s="669" customFormat="1" ht="20.25" customHeight="1" x14ac:dyDescent="0.35">
      <c r="A64" s="725" t="s">
        <v>596</v>
      </c>
      <c r="B64" s="672" t="s">
        <v>399</v>
      </c>
      <c r="D64" s="722"/>
    </row>
    <row r="65" spans="1:4" s="669" customFormat="1" ht="20.25" customHeight="1" x14ac:dyDescent="0.35">
      <c r="A65" s="725" t="s">
        <v>597</v>
      </c>
      <c r="B65" s="672" t="s">
        <v>400</v>
      </c>
      <c r="D65" s="722"/>
    </row>
    <row r="66" spans="1:4" s="669" customFormat="1" ht="20.25" customHeight="1" x14ac:dyDescent="0.35">
      <c r="A66" s="725" t="s">
        <v>575</v>
      </c>
      <c r="B66" s="672" t="s">
        <v>69</v>
      </c>
      <c r="D66" s="722"/>
    </row>
    <row r="67" spans="1:4" s="669" customFormat="1" ht="20.25" customHeight="1" x14ac:dyDescent="0.35">
      <c r="A67" s="725" t="s">
        <v>598</v>
      </c>
      <c r="B67" s="672" t="s">
        <v>401</v>
      </c>
      <c r="D67" s="722"/>
    </row>
    <row r="68" spans="1:4" s="669" customFormat="1" ht="20.25" customHeight="1" x14ac:dyDescent="0.35">
      <c r="A68" s="725" t="s">
        <v>599</v>
      </c>
      <c r="B68" s="672" t="s">
        <v>402</v>
      </c>
      <c r="D68" s="722"/>
    </row>
    <row r="69" spans="1:4" s="669" customFormat="1" ht="20.25" customHeight="1" x14ac:dyDescent="0.35">
      <c r="A69" s="725" t="s">
        <v>600</v>
      </c>
      <c r="B69" s="672" t="s">
        <v>403</v>
      </c>
      <c r="D69" s="722"/>
    </row>
    <row r="70" spans="1:4" s="669" customFormat="1" ht="20.25" customHeight="1" x14ac:dyDescent="0.35">
      <c r="A70" s="725" t="s">
        <v>601</v>
      </c>
      <c r="B70" s="672" t="s">
        <v>79</v>
      </c>
      <c r="D70" s="722"/>
    </row>
    <row r="71" spans="1:4" s="669" customFormat="1" ht="20.25" customHeight="1" x14ac:dyDescent="0.35">
      <c r="A71" s="725" t="s">
        <v>592</v>
      </c>
      <c r="B71" s="672" t="s">
        <v>395</v>
      </c>
      <c r="D71" s="722"/>
    </row>
    <row r="72" spans="1:4" s="669" customFormat="1" ht="20.25" customHeight="1" x14ac:dyDescent="0.35">
      <c r="A72" s="725" t="s">
        <v>602</v>
      </c>
      <c r="B72" s="672" t="s">
        <v>396</v>
      </c>
      <c r="D72" s="722"/>
    </row>
    <row r="73" spans="1:4" s="669" customFormat="1" ht="20.25" customHeight="1" x14ac:dyDescent="0.35">
      <c r="A73" s="725" t="s">
        <v>594</v>
      </c>
      <c r="B73" s="672" t="s">
        <v>397</v>
      </c>
      <c r="D73" s="722"/>
    </row>
    <row r="74" spans="1:4" s="669" customFormat="1" ht="20.25" customHeight="1" x14ac:dyDescent="0.35">
      <c r="A74" s="725" t="s">
        <v>603</v>
      </c>
      <c r="B74" s="672" t="s">
        <v>417</v>
      </c>
      <c r="D74" s="722"/>
    </row>
    <row r="75" spans="1:4" s="669" customFormat="1" ht="20.25" customHeight="1" x14ac:dyDescent="0.35">
      <c r="A75" s="725" t="s">
        <v>598</v>
      </c>
      <c r="B75" s="672" t="s">
        <v>401</v>
      </c>
      <c r="D75" s="722"/>
    </row>
    <row r="76" spans="1:4" s="669" customFormat="1" ht="20.25" customHeight="1" x14ac:dyDescent="0.35">
      <c r="A76" s="725" t="s">
        <v>599</v>
      </c>
      <c r="B76" s="672" t="s">
        <v>402</v>
      </c>
      <c r="D76" s="722"/>
    </row>
    <row r="77" spans="1:4" s="669" customFormat="1" ht="20.25" customHeight="1" x14ac:dyDescent="0.35">
      <c r="A77" s="725" t="s">
        <v>577</v>
      </c>
      <c r="B77" s="672" t="s">
        <v>385</v>
      </c>
      <c r="D77" s="722"/>
    </row>
    <row r="78" spans="1:4" s="669" customFormat="1" ht="20.25" customHeight="1" x14ac:dyDescent="0.35">
      <c r="A78" s="725" t="s">
        <v>604</v>
      </c>
      <c r="B78" s="672" t="s">
        <v>404</v>
      </c>
      <c r="D78" s="722"/>
    </row>
    <row r="79" spans="1:4" s="669" customFormat="1" ht="20.25" customHeight="1" x14ac:dyDescent="0.35">
      <c r="A79" s="725" t="s">
        <v>605</v>
      </c>
      <c r="B79" s="672" t="s">
        <v>319</v>
      </c>
      <c r="D79" s="722"/>
    </row>
    <row r="80" spans="1:4" s="669" customFormat="1" ht="20.25" customHeight="1" x14ac:dyDescent="0.35">
      <c r="A80" s="725" t="s">
        <v>606</v>
      </c>
      <c r="B80" s="672" t="s">
        <v>387</v>
      </c>
      <c r="D80" s="722"/>
    </row>
    <row r="81" spans="1:4" s="669" customFormat="1" ht="20.25" customHeight="1" x14ac:dyDescent="0.35">
      <c r="A81" s="725" t="s">
        <v>607</v>
      </c>
      <c r="B81" s="672" t="s">
        <v>316</v>
      </c>
      <c r="D81" s="722"/>
    </row>
    <row r="82" spans="1:4" s="669" customFormat="1" ht="20.25" customHeight="1" x14ac:dyDescent="0.35">
      <c r="A82" s="725" t="s">
        <v>608</v>
      </c>
      <c r="B82" s="672" t="s">
        <v>388</v>
      </c>
      <c r="D82" s="722"/>
    </row>
    <row r="83" spans="1:4" s="669" customFormat="1" ht="20.25" customHeight="1" x14ac:dyDescent="0.35">
      <c r="A83" s="725" t="s">
        <v>609</v>
      </c>
      <c r="B83" s="672" t="s">
        <v>389</v>
      </c>
      <c r="D83" s="722"/>
    </row>
    <row r="84" spans="1:4" s="669" customFormat="1" ht="20.25" customHeight="1" x14ac:dyDescent="0.35">
      <c r="A84" s="725" t="s">
        <v>610</v>
      </c>
      <c r="B84" s="672" t="s">
        <v>318</v>
      </c>
      <c r="D84" s="722"/>
    </row>
    <row r="85" spans="1:4" s="669" customFormat="1" ht="20.25" customHeight="1" x14ac:dyDescent="0.35">
      <c r="A85" s="725" t="s">
        <v>611</v>
      </c>
      <c r="B85" s="672" t="s">
        <v>374</v>
      </c>
      <c r="D85" s="722"/>
    </row>
    <row r="86" spans="1:4" s="669" customFormat="1" ht="20.25" customHeight="1" x14ac:dyDescent="0.35">
      <c r="A86" s="725" t="s">
        <v>612</v>
      </c>
      <c r="B86" s="672" t="s">
        <v>406</v>
      </c>
      <c r="D86" s="722"/>
    </row>
    <row r="87" spans="1:4" s="669" customFormat="1" ht="20.25" customHeight="1" x14ac:dyDescent="0.35">
      <c r="A87" s="725" t="s">
        <v>963</v>
      </c>
      <c r="B87" s="672" t="s">
        <v>391</v>
      </c>
      <c r="D87" s="722"/>
    </row>
    <row r="88" spans="1:4" s="669" customFormat="1" ht="20.25" customHeight="1" x14ac:dyDescent="0.35">
      <c r="A88" s="725" t="s">
        <v>613</v>
      </c>
      <c r="B88" s="672" t="s">
        <v>392</v>
      </c>
      <c r="D88" s="722"/>
    </row>
    <row r="89" spans="1:4" s="669" customFormat="1" ht="20.25" customHeight="1" x14ac:dyDescent="0.35">
      <c r="A89" s="725" t="s">
        <v>614</v>
      </c>
      <c r="B89" s="672" t="s">
        <v>393</v>
      </c>
      <c r="D89" s="722"/>
    </row>
    <row r="90" spans="1:4" s="669" customFormat="1" ht="20.25" customHeight="1" x14ac:dyDescent="0.35">
      <c r="A90" s="725" t="s">
        <v>615</v>
      </c>
      <c r="B90" s="672" t="s">
        <v>394</v>
      </c>
      <c r="D90" s="722"/>
    </row>
    <row r="91" spans="1:4" s="669" customFormat="1" ht="20.25" customHeight="1" x14ac:dyDescent="0.35">
      <c r="A91" s="725" t="s">
        <v>616</v>
      </c>
      <c r="B91" s="672" t="s">
        <v>407</v>
      </c>
      <c r="D91" s="722"/>
    </row>
    <row r="92" spans="1:4" s="669" customFormat="1" ht="20.25" customHeight="1" x14ac:dyDescent="0.35">
      <c r="A92" s="725" t="s">
        <v>617</v>
      </c>
      <c r="B92" s="672" t="s">
        <v>419</v>
      </c>
      <c r="D92" s="722"/>
    </row>
    <row r="93" spans="1:4" s="669" customFormat="1" ht="20.25" customHeight="1" x14ac:dyDescent="0.35">
      <c r="A93" s="725" t="s">
        <v>618</v>
      </c>
      <c r="B93" s="672" t="s">
        <v>375</v>
      </c>
      <c r="D93" s="722"/>
    </row>
    <row r="94" spans="1:4" s="669" customFormat="1" ht="20.25" customHeight="1" x14ac:dyDescent="0.35">
      <c r="A94" s="171"/>
      <c r="B94" s="667"/>
      <c r="D94" s="722"/>
    </row>
    <row r="95" spans="1:4" ht="20.25" customHeight="1" x14ac:dyDescent="0.35">
      <c r="A95" s="725" t="s">
        <v>619</v>
      </c>
      <c r="B95" s="665" t="s">
        <v>507</v>
      </c>
    </row>
    <row r="96" spans="1:4" s="670" customFormat="1" ht="20.25" customHeight="1" x14ac:dyDescent="0.35">
      <c r="A96" s="725" t="s">
        <v>621</v>
      </c>
      <c r="B96" s="665" t="s">
        <v>508</v>
      </c>
      <c r="D96" s="722"/>
    </row>
    <row r="97" spans="1:4" ht="20.25" customHeight="1" x14ac:dyDescent="0.35">
      <c r="A97" s="725" t="s">
        <v>622</v>
      </c>
      <c r="B97" s="665" t="s">
        <v>509</v>
      </c>
    </row>
    <row r="98" spans="1:4" ht="20.25" customHeight="1" x14ac:dyDescent="0.35">
      <c r="A98" s="725" t="s">
        <v>623</v>
      </c>
      <c r="B98" s="665" t="s">
        <v>510</v>
      </c>
    </row>
    <row r="99" spans="1:4" ht="20.25" customHeight="1" x14ac:dyDescent="0.35">
      <c r="A99" s="725" t="s">
        <v>624</v>
      </c>
      <c r="B99" s="665" t="s">
        <v>511</v>
      </c>
    </row>
    <row r="100" spans="1:4" ht="20.25" customHeight="1" x14ac:dyDescent="0.35">
      <c r="A100" s="725" t="s">
        <v>625</v>
      </c>
      <c r="B100" s="665" t="s">
        <v>512</v>
      </c>
    </row>
    <row r="101" spans="1:4" ht="20.25" customHeight="1" x14ac:dyDescent="0.35">
      <c r="A101" s="725" t="s">
        <v>626</v>
      </c>
      <c r="B101" s="665" t="s">
        <v>513</v>
      </c>
    </row>
    <row r="102" spans="1:4" ht="20.25" customHeight="1" x14ac:dyDescent="0.35">
      <c r="A102" s="725" t="s">
        <v>627</v>
      </c>
      <c r="B102" s="665" t="s">
        <v>514</v>
      </c>
    </row>
    <row r="103" spans="1:4" ht="20.25" customHeight="1" x14ac:dyDescent="0.35">
      <c r="A103" s="725" t="s">
        <v>628</v>
      </c>
      <c r="B103" s="665" t="s">
        <v>515</v>
      </c>
    </row>
    <row r="104" spans="1:4" ht="20.25" customHeight="1" x14ac:dyDescent="0.35">
      <c r="A104" s="725" t="s">
        <v>630</v>
      </c>
      <c r="B104" s="665" t="s">
        <v>516</v>
      </c>
    </row>
    <row r="105" spans="1:4" ht="20.25" customHeight="1" x14ac:dyDescent="0.35">
      <c r="A105" s="725" t="s">
        <v>631</v>
      </c>
      <c r="B105" s="665" t="s">
        <v>517</v>
      </c>
    </row>
    <row r="106" spans="1:4" ht="20.25" customHeight="1" x14ac:dyDescent="0.35">
      <c r="A106" s="725" t="s">
        <v>632</v>
      </c>
      <c r="B106" s="665" t="s">
        <v>539</v>
      </c>
    </row>
    <row r="107" spans="1:4" ht="20.25" customHeight="1" x14ac:dyDescent="0.35">
      <c r="A107" s="725" t="s">
        <v>633</v>
      </c>
      <c r="B107" s="665" t="s">
        <v>540</v>
      </c>
    </row>
    <row r="108" spans="1:4" ht="20.25" customHeight="1" x14ac:dyDescent="0.35">
      <c r="A108" s="725" t="s">
        <v>634</v>
      </c>
      <c r="B108" s="665" t="s">
        <v>541</v>
      </c>
    </row>
    <row r="109" spans="1:4" ht="20.25" customHeight="1" x14ac:dyDescent="0.35">
      <c r="A109" s="725" t="s">
        <v>629</v>
      </c>
      <c r="B109" s="665" t="s">
        <v>518</v>
      </c>
    </row>
    <row r="110" spans="1:4" ht="20.25" customHeight="1" x14ac:dyDescent="0.35">
      <c r="A110" s="725" t="s">
        <v>620</v>
      </c>
      <c r="B110" s="665" t="s">
        <v>519</v>
      </c>
    </row>
    <row r="111" spans="1:4" s="669" customFormat="1" ht="20.25" customHeight="1" x14ac:dyDescent="0.35">
      <c r="A111" s="171"/>
      <c r="B111" s="667"/>
      <c r="D111" s="722"/>
    </row>
    <row r="112" spans="1:4" ht="20.25" customHeight="1" x14ac:dyDescent="0.35">
      <c r="A112" s="725" t="s">
        <v>635</v>
      </c>
      <c r="B112" s="672" t="s">
        <v>450</v>
      </c>
    </row>
    <row r="113" spans="1:2" ht="20.25" customHeight="1" x14ac:dyDescent="0.35">
      <c r="A113" s="725" t="s">
        <v>636</v>
      </c>
      <c r="B113" s="672" t="s">
        <v>429</v>
      </c>
    </row>
    <row r="114" spans="1:2" ht="20.25" customHeight="1" x14ac:dyDescent="0.35">
      <c r="A114" s="725" t="s">
        <v>637</v>
      </c>
      <c r="B114" s="672" t="s">
        <v>428</v>
      </c>
    </row>
    <row r="115" spans="1:2" ht="20.25" customHeight="1" x14ac:dyDescent="0.35">
      <c r="A115" s="725" t="s">
        <v>638</v>
      </c>
      <c r="B115" s="672" t="s">
        <v>430</v>
      </c>
    </row>
    <row r="116" spans="1:2" ht="20.25" customHeight="1" x14ac:dyDescent="0.35">
      <c r="A116" s="725" t="s">
        <v>639</v>
      </c>
      <c r="B116" s="672" t="s">
        <v>434</v>
      </c>
    </row>
    <row r="117" spans="1:2" ht="20.25" customHeight="1" x14ac:dyDescent="0.35">
      <c r="A117" s="725" t="s">
        <v>640</v>
      </c>
      <c r="B117" s="672" t="s">
        <v>435</v>
      </c>
    </row>
    <row r="118" spans="1:2" ht="20.25" customHeight="1" x14ac:dyDescent="0.35">
      <c r="A118" s="725" t="s">
        <v>641</v>
      </c>
      <c r="B118" s="672" t="s">
        <v>436</v>
      </c>
    </row>
    <row r="119" spans="1:2" ht="20.25" customHeight="1" x14ac:dyDescent="0.35">
      <c r="A119" s="725" t="s">
        <v>642</v>
      </c>
      <c r="B119" s="672" t="s">
        <v>126</v>
      </c>
    </row>
    <row r="120" spans="1:2" ht="20.25" customHeight="1" x14ac:dyDescent="0.35">
      <c r="A120" s="171"/>
    </row>
    <row r="121" spans="1:2" ht="20.25" customHeight="1" x14ac:dyDescent="0.35">
      <c r="A121" s="725" t="s">
        <v>643</v>
      </c>
      <c r="B121" s="672" t="s">
        <v>35</v>
      </c>
    </row>
    <row r="122" spans="1:2" ht="20.25" customHeight="1" x14ac:dyDescent="0.35">
      <c r="A122" s="725" t="s">
        <v>644</v>
      </c>
      <c r="B122" s="672" t="s">
        <v>36</v>
      </c>
    </row>
    <row r="123" spans="1:2" ht="20.25" customHeight="1" x14ac:dyDescent="0.35">
      <c r="A123" s="725" t="s">
        <v>645</v>
      </c>
      <c r="B123" s="672" t="s">
        <v>127</v>
      </c>
    </row>
    <row r="124" spans="1:2" ht="20.25" customHeight="1" x14ac:dyDescent="0.35">
      <c r="A124" s="725" t="s">
        <v>646</v>
      </c>
      <c r="B124" s="672" t="s">
        <v>128</v>
      </c>
    </row>
    <row r="125" spans="1:2" ht="20.25" customHeight="1" x14ac:dyDescent="0.35">
      <c r="A125" s="725" t="s">
        <v>647</v>
      </c>
      <c r="B125" s="672" t="s">
        <v>129</v>
      </c>
    </row>
    <row r="126" spans="1:2" ht="20.25" customHeight="1" x14ac:dyDescent="0.35">
      <c r="A126" s="725" t="s">
        <v>648</v>
      </c>
      <c r="B126" s="672" t="s">
        <v>66</v>
      </c>
    </row>
    <row r="127" spans="1:2" ht="20.25" customHeight="1" x14ac:dyDescent="0.35">
      <c r="A127" s="725" t="s">
        <v>649</v>
      </c>
      <c r="B127" s="672" t="s">
        <v>130</v>
      </c>
    </row>
    <row r="128" spans="1:2" ht="20.25" customHeight="1" x14ac:dyDescent="0.35">
      <c r="A128" s="725" t="s">
        <v>650</v>
      </c>
      <c r="B128" s="672" t="s">
        <v>131</v>
      </c>
    </row>
    <row r="129" spans="1:2" ht="20.25" customHeight="1" x14ac:dyDescent="0.35">
      <c r="A129" s="725" t="s">
        <v>651</v>
      </c>
      <c r="B129" s="672" t="s">
        <v>132</v>
      </c>
    </row>
    <row r="130" spans="1:2" ht="20.25" customHeight="1" x14ac:dyDescent="0.35">
      <c r="A130" s="725" t="s">
        <v>652</v>
      </c>
      <c r="B130" s="672" t="s">
        <v>133</v>
      </c>
    </row>
    <row r="131" spans="1:2" ht="20.25" customHeight="1" x14ac:dyDescent="0.35">
      <c r="A131" s="725" t="s">
        <v>653</v>
      </c>
      <c r="B131" s="672" t="s">
        <v>134</v>
      </c>
    </row>
    <row r="132" spans="1:2" ht="20.25" customHeight="1" x14ac:dyDescent="0.35">
      <c r="A132" s="725" t="s">
        <v>654</v>
      </c>
      <c r="B132" s="672" t="s">
        <v>135</v>
      </c>
    </row>
    <row r="133" spans="1:2" ht="20.25" customHeight="1" x14ac:dyDescent="0.35">
      <c r="A133" s="725" t="s">
        <v>655</v>
      </c>
      <c r="B133" s="672" t="s">
        <v>136</v>
      </c>
    </row>
    <row r="134" spans="1:2" ht="20.25" customHeight="1" x14ac:dyDescent="0.35">
      <c r="A134" s="725" t="s">
        <v>656</v>
      </c>
      <c r="B134" s="672" t="s">
        <v>82</v>
      </c>
    </row>
    <row r="135" spans="1:2" ht="20.25" customHeight="1" x14ac:dyDescent="0.35">
      <c r="A135" s="725" t="s">
        <v>657</v>
      </c>
      <c r="B135" s="672" t="s">
        <v>83</v>
      </c>
    </row>
    <row r="136" spans="1:2" ht="20.25" customHeight="1" x14ac:dyDescent="0.35">
      <c r="A136" s="725" t="s">
        <v>658</v>
      </c>
      <c r="B136" s="672" t="s">
        <v>84</v>
      </c>
    </row>
    <row r="137" spans="1:2" ht="20.25" customHeight="1" x14ac:dyDescent="0.35">
      <c r="A137" s="725" t="s">
        <v>659</v>
      </c>
      <c r="B137" s="672" t="s">
        <v>85</v>
      </c>
    </row>
    <row r="138" spans="1:2" ht="20.25" customHeight="1" x14ac:dyDescent="0.35">
      <c r="A138" s="725" t="s">
        <v>660</v>
      </c>
      <c r="B138" s="672" t="s">
        <v>86</v>
      </c>
    </row>
    <row r="139" spans="1:2" ht="20.25" customHeight="1" x14ac:dyDescent="0.35">
      <c r="A139" s="725" t="s">
        <v>661</v>
      </c>
      <c r="B139" s="672" t="s">
        <v>87</v>
      </c>
    </row>
    <row r="140" spans="1:2" ht="20.25" customHeight="1" x14ac:dyDescent="0.35">
      <c r="A140" s="725" t="s">
        <v>662</v>
      </c>
      <c r="B140" s="672" t="s">
        <v>88</v>
      </c>
    </row>
    <row r="141" spans="1:2" ht="20.25" customHeight="1" x14ac:dyDescent="0.35">
      <c r="A141" s="725" t="s">
        <v>663</v>
      </c>
      <c r="B141" s="672" t="s">
        <v>89</v>
      </c>
    </row>
    <row r="142" spans="1:2" ht="20.25" customHeight="1" x14ac:dyDescent="0.35">
      <c r="A142" s="725" t="s">
        <v>664</v>
      </c>
      <c r="B142" s="672" t="s">
        <v>90</v>
      </c>
    </row>
    <row r="143" spans="1:2" ht="20.25" customHeight="1" x14ac:dyDescent="0.35">
      <c r="A143" s="725" t="s">
        <v>665</v>
      </c>
      <c r="B143" s="672" t="s">
        <v>91</v>
      </c>
    </row>
    <row r="144" spans="1:2" ht="20.25" customHeight="1" x14ac:dyDescent="0.35">
      <c r="A144" s="725" t="s">
        <v>666</v>
      </c>
      <c r="B144" s="672" t="s">
        <v>92</v>
      </c>
    </row>
    <row r="145" spans="1:2" ht="20.25" customHeight="1" x14ac:dyDescent="0.35">
      <c r="A145" s="725" t="s">
        <v>667</v>
      </c>
      <c r="B145" s="672" t="s">
        <v>93</v>
      </c>
    </row>
    <row r="146" spans="1:2" ht="20.25" customHeight="1" x14ac:dyDescent="0.35">
      <c r="A146" s="725" t="s">
        <v>668</v>
      </c>
      <c r="B146" s="672" t="s">
        <v>94</v>
      </c>
    </row>
    <row r="147" spans="1:2" ht="20.25" customHeight="1" x14ac:dyDescent="0.35">
      <c r="A147" s="725" t="s">
        <v>669</v>
      </c>
      <c r="B147" s="672" t="s">
        <v>95</v>
      </c>
    </row>
    <row r="148" spans="1:2" ht="20.25" customHeight="1" x14ac:dyDescent="0.35">
      <c r="A148" s="725" t="s">
        <v>670</v>
      </c>
      <c r="B148" s="672" t="s">
        <v>96</v>
      </c>
    </row>
    <row r="149" spans="1:2" ht="20.25" customHeight="1" x14ac:dyDescent="0.35">
      <c r="A149" s="725" t="s">
        <v>671</v>
      </c>
      <c r="B149" s="672" t="s">
        <v>119</v>
      </c>
    </row>
    <row r="150" spans="1:2" ht="20.25" customHeight="1" x14ac:dyDescent="0.35">
      <c r="A150" s="725" t="s">
        <v>672</v>
      </c>
      <c r="B150" s="672" t="s">
        <v>454</v>
      </c>
    </row>
    <row r="151" spans="1:2" ht="20.25" customHeight="1" x14ac:dyDescent="0.35">
      <c r="A151" s="725" t="s">
        <v>673</v>
      </c>
      <c r="B151" s="672" t="s">
        <v>455</v>
      </c>
    </row>
    <row r="152" spans="1:2" ht="20.25" customHeight="1" x14ac:dyDescent="0.35">
      <c r="A152" s="725" t="s">
        <v>674</v>
      </c>
      <c r="B152" s="672" t="s">
        <v>139</v>
      </c>
    </row>
    <row r="153" spans="1:2" ht="20.25" customHeight="1" x14ac:dyDescent="0.35">
      <c r="A153" s="725" t="s">
        <v>675</v>
      </c>
      <c r="B153" s="672" t="s">
        <v>138</v>
      </c>
    </row>
    <row r="154" spans="1:2" ht="20.25" customHeight="1" x14ac:dyDescent="0.35">
      <c r="A154" s="725" t="s">
        <v>676</v>
      </c>
      <c r="B154" s="672" t="s">
        <v>160</v>
      </c>
    </row>
    <row r="155" spans="1:2" ht="20.25" customHeight="1" x14ac:dyDescent="0.35">
      <c r="A155" s="725" t="s">
        <v>677</v>
      </c>
      <c r="B155" s="672" t="s">
        <v>161</v>
      </c>
    </row>
    <row r="156" spans="1:2" ht="20.25" customHeight="1" x14ac:dyDescent="0.35">
      <c r="A156" s="725" t="s">
        <v>678</v>
      </c>
      <c r="B156" s="672" t="s">
        <v>162</v>
      </c>
    </row>
    <row r="157" spans="1:2" ht="20.25" customHeight="1" x14ac:dyDescent="0.35">
      <c r="A157" s="725" t="s">
        <v>679</v>
      </c>
      <c r="B157" s="672" t="s">
        <v>163</v>
      </c>
    </row>
    <row r="158" spans="1:2" ht="20.25" customHeight="1" x14ac:dyDescent="0.35">
      <c r="A158" s="725" t="s">
        <v>672</v>
      </c>
      <c r="B158" s="672" t="s">
        <v>165</v>
      </c>
    </row>
    <row r="159" spans="1:2" ht="20.25" customHeight="1" x14ac:dyDescent="0.35">
      <c r="A159" s="725" t="s">
        <v>674</v>
      </c>
      <c r="B159" s="672" t="s">
        <v>164</v>
      </c>
    </row>
    <row r="160" spans="1:2" ht="20.25" customHeight="1" x14ac:dyDescent="0.35">
      <c r="A160" s="725" t="s">
        <v>680</v>
      </c>
      <c r="B160" s="672" t="s">
        <v>188</v>
      </c>
    </row>
    <row r="161" spans="1:2" ht="20.25" customHeight="1" x14ac:dyDescent="0.35">
      <c r="A161" s="727" t="s">
        <v>804</v>
      </c>
      <c r="B161" s="672" t="s">
        <v>189</v>
      </c>
    </row>
    <row r="162" spans="1:2" ht="20.25" customHeight="1" x14ac:dyDescent="0.35">
      <c r="A162" s="727" t="s">
        <v>805</v>
      </c>
      <c r="B162" s="672" t="s">
        <v>190</v>
      </c>
    </row>
    <row r="163" spans="1:2" ht="20.25" customHeight="1" x14ac:dyDescent="0.35">
      <c r="A163" s="725" t="s">
        <v>681</v>
      </c>
      <c r="B163" s="672" t="s">
        <v>257</v>
      </c>
    </row>
    <row r="164" spans="1:2" ht="20.25" customHeight="1" x14ac:dyDescent="0.35">
      <c r="A164" s="725" t="s">
        <v>682</v>
      </c>
      <c r="B164" s="672" t="s">
        <v>258</v>
      </c>
    </row>
    <row r="165" spans="1:2" ht="20.25" customHeight="1" x14ac:dyDescent="0.35">
      <c r="A165" s="725" t="s">
        <v>1003</v>
      </c>
      <c r="B165" s="672" t="s">
        <v>259</v>
      </c>
    </row>
    <row r="166" spans="1:2" ht="20.25" customHeight="1" x14ac:dyDescent="0.35">
      <c r="A166" s="725" t="s">
        <v>683</v>
      </c>
      <c r="B166" s="672" t="s">
        <v>458</v>
      </c>
    </row>
    <row r="167" spans="1:2" ht="20.25" customHeight="1" x14ac:dyDescent="0.35">
      <c r="A167" s="725" t="s">
        <v>684</v>
      </c>
      <c r="B167" s="672" t="s">
        <v>459</v>
      </c>
    </row>
    <row r="168" spans="1:2" ht="20.25" customHeight="1" x14ac:dyDescent="0.35">
      <c r="A168" s="725" t="s">
        <v>685</v>
      </c>
      <c r="B168" s="672" t="s">
        <v>289</v>
      </c>
    </row>
    <row r="169" spans="1:2" ht="20.25" customHeight="1" x14ac:dyDescent="0.35">
      <c r="A169" s="725" t="s">
        <v>686</v>
      </c>
      <c r="B169" s="672" t="s">
        <v>290</v>
      </c>
    </row>
    <row r="170" spans="1:2" ht="20.25" customHeight="1" x14ac:dyDescent="0.35">
      <c r="A170" s="725" t="s">
        <v>687</v>
      </c>
      <c r="B170" s="672" t="s">
        <v>460</v>
      </c>
    </row>
    <row r="171" spans="1:2" ht="20.25" customHeight="1" x14ac:dyDescent="0.35">
      <c r="A171" s="725" t="s">
        <v>688</v>
      </c>
      <c r="B171" s="672" t="s">
        <v>546</v>
      </c>
    </row>
    <row r="172" spans="1:2" ht="20.25" customHeight="1" x14ac:dyDescent="0.35">
      <c r="A172" s="725" t="s">
        <v>689</v>
      </c>
      <c r="B172" s="672" t="s">
        <v>462</v>
      </c>
    </row>
    <row r="173" spans="1:2" ht="20.25" customHeight="1" x14ac:dyDescent="0.35">
      <c r="A173" s="725" t="s">
        <v>690</v>
      </c>
      <c r="B173" s="672" t="s">
        <v>291</v>
      </c>
    </row>
    <row r="174" spans="1:2" ht="20.25" customHeight="1" x14ac:dyDescent="0.35">
      <c r="A174" s="725" t="s">
        <v>691</v>
      </c>
      <c r="B174" s="672" t="s">
        <v>292</v>
      </c>
    </row>
    <row r="175" spans="1:2" ht="20.25" customHeight="1" x14ac:dyDescent="0.35">
      <c r="A175" s="725" t="s">
        <v>692</v>
      </c>
      <c r="B175" s="672" t="s">
        <v>293</v>
      </c>
    </row>
    <row r="176" spans="1:2" ht="20.25" customHeight="1" x14ac:dyDescent="0.35">
      <c r="A176" s="725" t="s">
        <v>693</v>
      </c>
      <c r="B176" s="672" t="s">
        <v>294</v>
      </c>
    </row>
    <row r="177" spans="1:2" ht="20.25" customHeight="1" x14ac:dyDescent="0.35">
      <c r="A177" s="725" t="s">
        <v>636</v>
      </c>
      <c r="B177" s="672" t="s">
        <v>295</v>
      </c>
    </row>
    <row r="178" spans="1:2" ht="20.25" customHeight="1" x14ac:dyDescent="0.35">
      <c r="A178" s="725" t="s">
        <v>694</v>
      </c>
      <c r="B178" s="672" t="s">
        <v>356</v>
      </c>
    </row>
    <row r="179" spans="1:2" ht="20.25" customHeight="1" x14ac:dyDescent="0.35">
      <c r="A179" s="725" t="s">
        <v>695</v>
      </c>
      <c r="B179" s="672" t="s">
        <v>357</v>
      </c>
    </row>
    <row r="180" spans="1:2" ht="20.25" customHeight="1" x14ac:dyDescent="0.35">
      <c r="A180" s="725" t="s">
        <v>696</v>
      </c>
      <c r="B180" s="672" t="s">
        <v>358</v>
      </c>
    </row>
    <row r="181" spans="1:2" ht="20.25" customHeight="1" x14ac:dyDescent="0.35">
      <c r="A181" s="725" t="s">
        <v>697</v>
      </c>
      <c r="B181" s="672" t="s">
        <v>359</v>
      </c>
    </row>
    <row r="182" spans="1:2" ht="20.25" customHeight="1" x14ac:dyDescent="0.35">
      <c r="A182" s="725" t="s">
        <v>698</v>
      </c>
      <c r="B182" s="672" t="s">
        <v>463</v>
      </c>
    </row>
    <row r="183" spans="1:2" ht="20.25" customHeight="1" x14ac:dyDescent="0.35">
      <c r="A183" s="725" t="s">
        <v>699</v>
      </c>
      <c r="B183" s="672" t="s">
        <v>360</v>
      </c>
    </row>
    <row r="184" spans="1:2" ht="20.25" customHeight="1" x14ac:dyDescent="0.35">
      <c r="A184" s="725" t="s">
        <v>700</v>
      </c>
      <c r="B184" s="672" t="s">
        <v>361</v>
      </c>
    </row>
    <row r="185" spans="1:2" ht="20.25" customHeight="1" x14ac:dyDescent="0.35">
      <c r="A185" s="725" t="s">
        <v>701</v>
      </c>
      <c r="B185" s="672" t="s">
        <v>362</v>
      </c>
    </row>
    <row r="186" spans="1:2" ht="20.25" customHeight="1" x14ac:dyDescent="0.35">
      <c r="A186" s="725" t="s">
        <v>702</v>
      </c>
      <c r="B186" s="672" t="s">
        <v>363</v>
      </c>
    </row>
    <row r="187" spans="1:2" ht="20.25" customHeight="1" x14ac:dyDescent="0.35">
      <c r="A187" s="725" t="s">
        <v>703</v>
      </c>
      <c r="B187" s="672" t="s">
        <v>364</v>
      </c>
    </row>
    <row r="188" spans="1:2" ht="20.25" customHeight="1" x14ac:dyDescent="0.35">
      <c r="A188" s="725" t="s">
        <v>704</v>
      </c>
      <c r="B188" s="672" t="s">
        <v>260</v>
      </c>
    </row>
    <row r="189" spans="1:2" ht="20.25" customHeight="1" x14ac:dyDescent="0.35">
      <c r="A189" s="725" t="s">
        <v>705</v>
      </c>
      <c r="B189" s="672" t="s">
        <v>261</v>
      </c>
    </row>
    <row r="190" spans="1:2" ht="20.25" customHeight="1" x14ac:dyDescent="0.35">
      <c r="A190" s="725" t="s">
        <v>706</v>
      </c>
      <c r="B190" s="672" t="s">
        <v>262</v>
      </c>
    </row>
    <row r="191" spans="1:2" ht="20.25" customHeight="1" x14ac:dyDescent="0.35">
      <c r="A191" s="725" t="s">
        <v>707</v>
      </c>
      <c r="B191" s="672" t="s">
        <v>263</v>
      </c>
    </row>
    <row r="192" spans="1:2" ht="20.25" customHeight="1" x14ac:dyDescent="0.35">
      <c r="A192" s="725" t="s">
        <v>708</v>
      </c>
      <c r="B192" s="672" t="s">
        <v>264</v>
      </c>
    </row>
    <row r="193" spans="1:2" ht="20.25" customHeight="1" x14ac:dyDescent="0.35">
      <c r="A193" s="725" t="s">
        <v>709</v>
      </c>
      <c r="B193" s="672" t="s">
        <v>265</v>
      </c>
    </row>
    <row r="194" spans="1:2" ht="20.25" customHeight="1" x14ac:dyDescent="0.35">
      <c r="A194" s="725" t="s">
        <v>710</v>
      </c>
      <c r="B194" s="672" t="s">
        <v>266</v>
      </c>
    </row>
    <row r="195" spans="1:2" ht="20.25" customHeight="1" x14ac:dyDescent="0.35">
      <c r="A195" s="725" t="s">
        <v>711</v>
      </c>
      <c r="B195" s="672" t="s">
        <v>267</v>
      </c>
    </row>
    <row r="196" spans="1:2" ht="20.25" customHeight="1" x14ac:dyDescent="0.35">
      <c r="A196" s="725" t="s">
        <v>712</v>
      </c>
      <c r="B196" s="672" t="s">
        <v>268</v>
      </c>
    </row>
    <row r="197" spans="1:2" ht="20.25" customHeight="1" x14ac:dyDescent="0.35">
      <c r="A197" s="725" t="s">
        <v>713</v>
      </c>
      <c r="B197" s="672" t="s">
        <v>269</v>
      </c>
    </row>
    <row r="198" spans="1:2" ht="20.25" customHeight="1" x14ac:dyDescent="0.35">
      <c r="A198" s="727" t="s">
        <v>806</v>
      </c>
      <c r="B198" s="672" t="s">
        <v>270</v>
      </c>
    </row>
    <row r="199" spans="1:2" ht="20.25" customHeight="1" x14ac:dyDescent="0.35">
      <c r="A199" s="725" t="s">
        <v>714</v>
      </c>
      <c r="B199" s="672" t="s">
        <v>271</v>
      </c>
    </row>
    <row r="200" spans="1:2" ht="20.25" customHeight="1" x14ac:dyDescent="0.35">
      <c r="A200" s="725" t="s">
        <v>715</v>
      </c>
      <c r="B200" s="672" t="s">
        <v>272</v>
      </c>
    </row>
    <row r="201" spans="1:2" ht="20.25" customHeight="1" x14ac:dyDescent="0.35">
      <c r="A201" s="725" t="s">
        <v>716</v>
      </c>
      <c r="B201" s="672" t="s">
        <v>273</v>
      </c>
    </row>
    <row r="202" spans="1:2" ht="20.25" customHeight="1" x14ac:dyDescent="0.35">
      <c r="A202" s="725" t="s">
        <v>717</v>
      </c>
      <c r="B202" s="672" t="s">
        <v>274</v>
      </c>
    </row>
    <row r="203" spans="1:2" ht="20.25" customHeight="1" x14ac:dyDescent="0.35">
      <c r="A203" s="725" t="s">
        <v>718</v>
      </c>
      <c r="B203" s="672" t="s">
        <v>275</v>
      </c>
    </row>
    <row r="204" spans="1:2" ht="20.25" customHeight="1" x14ac:dyDescent="0.35">
      <c r="A204" s="725" t="s">
        <v>719</v>
      </c>
      <c r="B204" s="672" t="s">
        <v>312</v>
      </c>
    </row>
    <row r="205" spans="1:2" ht="20.25" customHeight="1" x14ac:dyDescent="0.35">
      <c r="A205" s="725" t="s">
        <v>720</v>
      </c>
      <c r="B205" s="672" t="s">
        <v>465</v>
      </c>
    </row>
    <row r="206" spans="1:2" ht="20.25" customHeight="1" x14ac:dyDescent="0.35">
      <c r="A206" s="725" t="s">
        <v>721</v>
      </c>
      <c r="B206" s="672" t="s">
        <v>466</v>
      </c>
    </row>
    <row r="207" spans="1:2" ht="20.25" customHeight="1" x14ac:dyDescent="0.35">
      <c r="A207" s="725" t="s">
        <v>722</v>
      </c>
      <c r="B207" s="672" t="s">
        <v>321</v>
      </c>
    </row>
    <row r="208" spans="1:2" ht="20.25" customHeight="1" x14ac:dyDescent="0.35">
      <c r="A208" s="725" t="s">
        <v>723</v>
      </c>
      <c r="B208" s="672" t="s">
        <v>322</v>
      </c>
    </row>
    <row r="209" spans="1:2" ht="20.25" customHeight="1" x14ac:dyDescent="0.35">
      <c r="A209" s="725" t="s">
        <v>724</v>
      </c>
      <c r="B209" s="672" t="s">
        <v>323</v>
      </c>
    </row>
    <row r="210" spans="1:2" ht="20.25" customHeight="1" x14ac:dyDescent="0.35">
      <c r="A210" s="725" t="s">
        <v>725</v>
      </c>
      <c r="B210" s="672" t="s">
        <v>426</v>
      </c>
    </row>
    <row r="211" spans="1:2" ht="20.25" customHeight="1" x14ac:dyDescent="0.35">
      <c r="A211" s="725" t="s">
        <v>726</v>
      </c>
      <c r="B211" s="672" t="s">
        <v>427</v>
      </c>
    </row>
    <row r="212" spans="1:2" ht="20.25" customHeight="1" x14ac:dyDescent="0.35">
      <c r="A212" s="725" t="s">
        <v>727</v>
      </c>
      <c r="B212" s="672" t="s">
        <v>324</v>
      </c>
    </row>
    <row r="213" spans="1:2" ht="20.25" customHeight="1" x14ac:dyDescent="0.35">
      <c r="A213" s="727" t="s">
        <v>807</v>
      </c>
      <c r="B213" s="672" t="s">
        <v>325</v>
      </c>
    </row>
    <row r="214" spans="1:2" ht="20.25" customHeight="1" x14ac:dyDescent="0.35">
      <c r="A214" s="725" t="s">
        <v>728</v>
      </c>
      <c r="B214" s="672" t="s">
        <v>276</v>
      </c>
    </row>
    <row r="215" spans="1:2" ht="20.25" customHeight="1" x14ac:dyDescent="0.35">
      <c r="A215" s="725" t="s">
        <v>729</v>
      </c>
      <c r="B215" s="672" t="s">
        <v>277</v>
      </c>
    </row>
    <row r="216" spans="1:2" ht="20.25" customHeight="1" x14ac:dyDescent="0.35">
      <c r="A216" s="725" t="s">
        <v>730</v>
      </c>
      <c r="B216" s="672" t="s">
        <v>278</v>
      </c>
    </row>
    <row r="217" spans="1:2" ht="20.25" customHeight="1" x14ac:dyDescent="0.35">
      <c r="A217" s="725" t="s">
        <v>731</v>
      </c>
      <c r="B217" s="672" t="s">
        <v>279</v>
      </c>
    </row>
    <row r="218" spans="1:2" ht="20.25" customHeight="1" x14ac:dyDescent="0.35">
      <c r="A218" s="725" t="s">
        <v>732</v>
      </c>
      <c r="B218" s="672" t="s">
        <v>280</v>
      </c>
    </row>
    <row r="219" spans="1:2" ht="20.25" customHeight="1" x14ac:dyDescent="0.35">
      <c r="A219" s="725" t="s">
        <v>952</v>
      </c>
      <c r="B219" s="672" t="s">
        <v>281</v>
      </c>
    </row>
    <row r="220" spans="1:2" ht="20.25" customHeight="1" x14ac:dyDescent="0.35">
      <c r="A220" s="725" t="s">
        <v>951</v>
      </c>
      <c r="B220" s="672" t="s">
        <v>282</v>
      </c>
    </row>
    <row r="221" spans="1:2" ht="20.25" customHeight="1" x14ac:dyDescent="0.35">
      <c r="A221" s="725" t="s">
        <v>733</v>
      </c>
      <c r="B221" s="672" t="s">
        <v>283</v>
      </c>
    </row>
    <row r="222" spans="1:2" ht="20.25" customHeight="1" x14ac:dyDescent="0.35">
      <c r="A222" s="725" t="s">
        <v>734</v>
      </c>
      <c r="B222" s="672" t="s">
        <v>284</v>
      </c>
    </row>
    <row r="223" spans="1:2" ht="20.25" customHeight="1" x14ac:dyDescent="0.35">
      <c r="A223" s="725" t="s">
        <v>735</v>
      </c>
      <c r="B223" s="672" t="s">
        <v>464</v>
      </c>
    </row>
    <row r="224" spans="1:2" ht="20.25" customHeight="1" x14ac:dyDescent="0.35">
      <c r="A224" s="725" t="s">
        <v>736</v>
      </c>
      <c r="B224" s="672" t="s">
        <v>285</v>
      </c>
    </row>
    <row r="225" spans="1:2" ht="20.25" customHeight="1" x14ac:dyDescent="0.35">
      <c r="A225" s="725" t="s">
        <v>737</v>
      </c>
      <c r="B225" s="672" t="s">
        <v>286</v>
      </c>
    </row>
    <row r="226" spans="1:2" ht="20.25" customHeight="1" x14ac:dyDescent="0.35">
      <c r="A226" s="725" t="s">
        <v>738</v>
      </c>
      <c r="B226" s="672" t="s">
        <v>287</v>
      </c>
    </row>
    <row r="227" spans="1:2" ht="20.25" customHeight="1" x14ac:dyDescent="0.35">
      <c r="A227" s="725" t="s">
        <v>739</v>
      </c>
      <c r="B227" s="672" t="s">
        <v>288</v>
      </c>
    </row>
    <row r="228" spans="1:2" ht="20.25" customHeight="1" x14ac:dyDescent="0.35">
      <c r="A228" s="725" t="s">
        <v>740</v>
      </c>
      <c r="B228" s="672" t="s">
        <v>319</v>
      </c>
    </row>
    <row r="229" spans="1:2" ht="20.25" customHeight="1" x14ac:dyDescent="0.35">
      <c r="A229" s="725" t="s">
        <v>741</v>
      </c>
      <c r="B229" s="672" t="s">
        <v>320</v>
      </c>
    </row>
    <row r="230" spans="1:2" ht="20.25" customHeight="1" x14ac:dyDescent="0.35">
      <c r="A230" s="725" t="s">
        <v>742</v>
      </c>
      <c r="B230" s="672" t="s">
        <v>315</v>
      </c>
    </row>
    <row r="231" spans="1:2" ht="20.25" customHeight="1" x14ac:dyDescent="0.35">
      <c r="A231" s="725" t="s">
        <v>743</v>
      </c>
      <c r="B231" s="672" t="s">
        <v>316</v>
      </c>
    </row>
    <row r="232" spans="1:2" ht="20.25" customHeight="1" x14ac:dyDescent="0.35">
      <c r="A232" s="725" t="s">
        <v>744</v>
      </c>
      <c r="B232" s="672" t="s">
        <v>317</v>
      </c>
    </row>
    <row r="233" spans="1:2" ht="20.25" customHeight="1" x14ac:dyDescent="0.35">
      <c r="A233" s="725" t="s">
        <v>745</v>
      </c>
      <c r="B233" s="672" t="s">
        <v>425</v>
      </c>
    </row>
    <row r="234" spans="1:2" ht="20.25" customHeight="1" x14ac:dyDescent="0.35">
      <c r="A234" s="725" t="s">
        <v>746</v>
      </c>
      <c r="B234" s="672" t="s">
        <v>318</v>
      </c>
    </row>
    <row r="235" spans="1:2" ht="20.25" customHeight="1" x14ac:dyDescent="0.35">
      <c r="A235" s="725" t="s">
        <v>747</v>
      </c>
      <c r="B235" s="672" t="s">
        <v>296</v>
      </c>
    </row>
    <row r="236" spans="1:2" ht="20.25" customHeight="1" x14ac:dyDescent="0.35">
      <c r="A236" s="727" t="s">
        <v>808</v>
      </c>
      <c r="B236" s="672" t="s">
        <v>310</v>
      </c>
    </row>
    <row r="237" spans="1:2" ht="20.25" customHeight="1" x14ac:dyDescent="0.35">
      <c r="A237" s="725" t="s">
        <v>748</v>
      </c>
      <c r="B237" s="672" t="s">
        <v>311</v>
      </c>
    </row>
    <row r="238" spans="1:2" ht="20.25" customHeight="1" x14ac:dyDescent="0.35">
      <c r="A238" s="725" t="s">
        <v>749</v>
      </c>
      <c r="B238" s="672" t="s">
        <v>313</v>
      </c>
    </row>
    <row r="239" spans="1:2" ht="20.25" customHeight="1" x14ac:dyDescent="0.35">
      <c r="A239" s="725" t="s">
        <v>750</v>
      </c>
      <c r="B239" s="672" t="s">
        <v>42</v>
      </c>
    </row>
    <row r="240" spans="1:2" ht="20.25" customHeight="1" x14ac:dyDescent="0.35">
      <c r="A240" s="725" t="s">
        <v>751</v>
      </c>
      <c r="B240" s="672" t="s">
        <v>314</v>
      </c>
    </row>
    <row r="241" spans="1:2" ht="20.25" customHeight="1" x14ac:dyDescent="0.35">
      <c r="A241" s="725" t="s">
        <v>752</v>
      </c>
      <c r="B241" s="672" t="s">
        <v>302</v>
      </c>
    </row>
    <row r="242" spans="1:2" ht="20.25" customHeight="1" x14ac:dyDescent="0.35">
      <c r="A242" s="725" t="s">
        <v>753</v>
      </c>
      <c r="B242" s="672" t="s">
        <v>303</v>
      </c>
    </row>
    <row r="243" spans="1:2" ht="20.25" customHeight="1" x14ac:dyDescent="0.35">
      <c r="A243" s="725" t="s">
        <v>754</v>
      </c>
      <c r="B243" s="672" t="s">
        <v>304</v>
      </c>
    </row>
    <row r="244" spans="1:2" ht="20.25" customHeight="1" x14ac:dyDescent="0.35">
      <c r="A244" s="725" t="s">
        <v>755</v>
      </c>
      <c r="B244" s="672" t="s">
        <v>305</v>
      </c>
    </row>
    <row r="245" spans="1:2" ht="20.25" customHeight="1" x14ac:dyDescent="0.35">
      <c r="A245" s="725" t="s">
        <v>756</v>
      </c>
      <c r="B245" s="672" t="s">
        <v>306</v>
      </c>
    </row>
    <row r="246" spans="1:2" ht="20.25" customHeight="1" x14ac:dyDescent="0.35">
      <c r="A246" s="725" t="s">
        <v>757</v>
      </c>
      <c r="B246" s="672" t="s">
        <v>297</v>
      </c>
    </row>
    <row r="247" spans="1:2" ht="20.25" customHeight="1" x14ac:dyDescent="0.35">
      <c r="A247" s="725" t="s">
        <v>758</v>
      </c>
      <c r="B247" s="672" t="s">
        <v>307</v>
      </c>
    </row>
    <row r="248" spans="1:2" ht="20.25" customHeight="1" x14ac:dyDescent="0.35">
      <c r="A248" s="725" t="s">
        <v>759</v>
      </c>
      <c r="B248" s="672" t="s">
        <v>308</v>
      </c>
    </row>
    <row r="249" spans="1:2" ht="20.25" customHeight="1" x14ac:dyDescent="0.35">
      <c r="A249" s="725" t="s">
        <v>760</v>
      </c>
      <c r="B249" s="672" t="s">
        <v>309</v>
      </c>
    </row>
    <row r="250" spans="1:2" ht="20.25" customHeight="1" x14ac:dyDescent="0.35">
      <c r="A250" s="725" t="s">
        <v>761</v>
      </c>
      <c r="B250" s="672" t="s">
        <v>298</v>
      </c>
    </row>
    <row r="251" spans="1:2" ht="20.25" customHeight="1" x14ac:dyDescent="0.35">
      <c r="A251" s="725" t="s">
        <v>762</v>
      </c>
      <c r="B251" s="672" t="s">
        <v>37</v>
      </c>
    </row>
    <row r="252" spans="1:2" ht="20.25" customHeight="1" x14ac:dyDescent="0.35">
      <c r="A252" s="725" t="s">
        <v>763</v>
      </c>
      <c r="B252" s="672" t="s">
        <v>542</v>
      </c>
    </row>
    <row r="253" spans="1:2" ht="20.25" customHeight="1" x14ac:dyDescent="0.35">
      <c r="A253" s="725" t="s">
        <v>809</v>
      </c>
      <c r="B253" s="672" t="s">
        <v>548</v>
      </c>
    </row>
    <row r="254" spans="1:2" ht="20.25" customHeight="1" x14ac:dyDescent="0.35">
      <c r="A254" s="725" t="s">
        <v>953</v>
      </c>
      <c r="B254" s="672" t="s">
        <v>467</v>
      </c>
    </row>
    <row r="255" spans="1:2" ht="20.25" customHeight="1" x14ac:dyDescent="0.35">
      <c r="A255" s="725" t="s">
        <v>764</v>
      </c>
      <c r="B255" s="672" t="s">
        <v>326</v>
      </c>
    </row>
    <row r="256" spans="1:2" ht="20.25" customHeight="1" x14ac:dyDescent="0.35">
      <c r="A256" s="725" t="s">
        <v>765</v>
      </c>
      <c r="B256" s="672" t="s">
        <v>327</v>
      </c>
    </row>
    <row r="257" spans="1:2" ht="20.25" customHeight="1" x14ac:dyDescent="0.35">
      <c r="A257" s="725" t="s">
        <v>766</v>
      </c>
      <c r="B257" s="672" t="s">
        <v>328</v>
      </c>
    </row>
    <row r="258" spans="1:2" ht="20.25" customHeight="1" x14ac:dyDescent="0.35">
      <c r="A258" s="725" t="s">
        <v>767</v>
      </c>
      <c r="B258" s="672" t="s">
        <v>329</v>
      </c>
    </row>
    <row r="259" spans="1:2" ht="20.25" customHeight="1" x14ac:dyDescent="0.35">
      <c r="A259" s="725" t="s">
        <v>768</v>
      </c>
      <c r="B259" s="672" t="s">
        <v>330</v>
      </c>
    </row>
    <row r="260" spans="1:2" ht="20.25" customHeight="1" x14ac:dyDescent="0.35">
      <c r="A260" s="725" t="s">
        <v>769</v>
      </c>
      <c r="B260" s="672" t="s">
        <v>331</v>
      </c>
    </row>
    <row r="261" spans="1:2" ht="20.25" customHeight="1" x14ac:dyDescent="0.35">
      <c r="A261" s="725" t="s">
        <v>770</v>
      </c>
      <c r="B261" s="672" t="s">
        <v>332</v>
      </c>
    </row>
    <row r="262" spans="1:2" ht="20.25" customHeight="1" x14ac:dyDescent="0.35">
      <c r="A262" s="725" t="s">
        <v>771</v>
      </c>
      <c r="B262" s="672" t="s">
        <v>333</v>
      </c>
    </row>
    <row r="263" spans="1:2" ht="20.25" customHeight="1" x14ac:dyDescent="0.35">
      <c r="A263" s="725" t="s">
        <v>772</v>
      </c>
      <c r="B263" s="672" t="s">
        <v>334</v>
      </c>
    </row>
    <row r="264" spans="1:2" ht="20.25" customHeight="1" x14ac:dyDescent="0.35">
      <c r="A264" s="725" t="s">
        <v>773</v>
      </c>
      <c r="B264" s="672" t="s">
        <v>335</v>
      </c>
    </row>
    <row r="265" spans="1:2" ht="20.25" customHeight="1" x14ac:dyDescent="0.35">
      <c r="A265" s="725" t="s">
        <v>774</v>
      </c>
      <c r="B265" s="672" t="s">
        <v>468</v>
      </c>
    </row>
    <row r="266" spans="1:2" ht="20.25" customHeight="1" x14ac:dyDescent="0.35">
      <c r="A266" s="725" t="s">
        <v>775</v>
      </c>
      <c r="B266" s="672" t="s">
        <v>469</v>
      </c>
    </row>
    <row r="267" spans="1:2" ht="20.25" customHeight="1" x14ac:dyDescent="0.35">
      <c r="A267" s="725" t="s">
        <v>776</v>
      </c>
      <c r="B267" s="672" t="s">
        <v>470</v>
      </c>
    </row>
    <row r="268" spans="1:2" ht="20.25" customHeight="1" x14ac:dyDescent="0.35">
      <c r="A268" s="725" t="s">
        <v>777</v>
      </c>
      <c r="B268" s="672" t="s">
        <v>471</v>
      </c>
    </row>
    <row r="269" spans="1:2" ht="20.25" customHeight="1" x14ac:dyDescent="0.35">
      <c r="A269" s="725" t="s">
        <v>778</v>
      </c>
      <c r="B269" s="672" t="s">
        <v>472</v>
      </c>
    </row>
    <row r="270" spans="1:2" ht="20.25" customHeight="1" x14ac:dyDescent="0.35">
      <c r="A270" s="725" t="s">
        <v>779</v>
      </c>
      <c r="B270" s="672" t="s">
        <v>473</v>
      </c>
    </row>
    <row r="271" spans="1:2" ht="20.25" customHeight="1" x14ac:dyDescent="0.35">
      <c r="A271" s="725" t="s">
        <v>780</v>
      </c>
      <c r="B271" s="672" t="s">
        <v>474</v>
      </c>
    </row>
    <row r="272" spans="1:2" ht="20.25" customHeight="1" x14ac:dyDescent="0.35">
      <c r="A272" s="725" t="s">
        <v>781</v>
      </c>
      <c r="B272" s="672" t="s">
        <v>475</v>
      </c>
    </row>
    <row r="273" spans="1:2" ht="20.25" customHeight="1" x14ac:dyDescent="0.35">
      <c r="A273" s="725" t="s">
        <v>782</v>
      </c>
      <c r="B273" s="672" t="s">
        <v>476</v>
      </c>
    </row>
    <row r="274" spans="1:2" ht="20.25" customHeight="1" x14ac:dyDescent="0.35">
      <c r="A274" s="725" t="s">
        <v>783</v>
      </c>
      <c r="B274" s="672" t="s">
        <v>477</v>
      </c>
    </row>
    <row r="275" spans="1:2" ht="20.25" customHeight="1" x14ac:dyDescent="0.35">
      <c r="A275" s="725" t="s">
        <v>784</v>
      </c>
      <c r="B275" s="672" t="s">
        <v>336</v>
      </c>
    </row>
    <row r="276" spans="1:2" ht="20.25" customHeight="1" x14ac:dyDescent="0.35">
      <c r="A276" s="725" t="s">
        <v>785</v>
      </c>
      <c r="B276" s="672" t="s">
        <v>337</v>
      </c>
    </row>
    <row r="277" spans="1:2" ht="20.25" customHeight="1" x14ac:dyDescent="0.35">
      <c r="A277" s="725" t="s">
        <v>786</v>
      </c>
      <c r="B277" s="672" t="s">
        <v>338</v>
      </c>
    </row>
    <row r="278" spans="1:2" ht="20.25" customHeight="1" x14ac:dyDescent="0.35">
      <c r="A278" s="725" t="s">
        <v>787</v>
      </c>
      <c r="B278" s="672" t="s">
        <v>339</v>
      </c>
    </row>
    <row r="279" spans="1:2" ht="20.25" customHeight="1" x14ac:dyDescent="0.35">
      <c r="A279" s="725" t="s">
        <v>788</v>
      </c>
      <c r="B279" s="672" t="s">
        <v>340</v>
      </c>
    </row>
    <row r="280" spans="1:2" ht="20.25" customHeight="1" x14ac:dyDescent="0.35">
      <c r="A280" s="725" t="s">
        <v>789</v>
      </c>
      <c r="B280" s="672" t="s">
        <v>341</v>
      </c>
    </row>
    <row r="281" spans="1:2" ht="20.25" customHeight="1" x14ac:dyDescent="0.35">
      <c r="A281" s="725" t="s">
        <v>790</v>
      </c>
      <c r="B281" s="672" t="s">
        <v>342</v>
      </c>
    </row>
    <row r="282" spans="1:2" ht="20.25" customHeight="1" x14ac:dyDescent="0.35">
      <c r="A282" s="725" t="s">
        <v>791</v>
      </c>
      <c r="B282" s="672" t="s">
        <v>343</v>
      </c>
    </row>
    <row r="283" spans="1:2" ht="20.25" customHeight="1" x14ac:dyDescent="0.35">
      <c r="A283" s="725" t="s">
        <v>792</v>
      </c>
      <c r="B283" s="672" t="s">
        <v>344</v>
      </c>
    </row>
    <row r="284" spans="1:2" ht="20.25" customHeight="1" x14ac:dyDescent="0.35">
      <c r="A284" s="725" t="s">
        <v>793</v>
      </c>
      <c r="B284" s="672" t="s">
        <v>345</v>
      </c>
    </row>
    <row r="285" spans="1:2" ht="20.25" customHeight="1" x14ac:dyDescent="0.35">
      <c r="A285" s="725" t="s">
        <v>794</v>
      </c>
      <c r="B285" s="672" t="s">
        <v>346</v>
      </c>
    </row>
    <row r="286" spans="1:2" ht="20.25" customHeight="1" x14ac:dyDescent="0.35">
      <c r="A286" s="725" t="s">
        <v>795</v>
      </c>
      <c r="B286" s="672" t="s">
        <v>347</v>
      </c>
    </row>
    <row r="287" spans="1:2" ht="20.25" customHeight="1" x14ac:dyDescent="0.35">
      <c r="A287" s="725" t="s">
        <v>796</v>
      </c>
      <c r="B287" s="672" t="s">
        <v>348</v>
      </c>
    </row>
    <row r="288" spans="1:2" ht="20.25" customHeight="1" x14ac:dyDescent="0.35">
      <c r="A288" s="725" t="s">
        <v>797</v>
      </c>
      <c r="B288" s="672" t="s">
        <v>349</v>
      </c>
    </row>
    <row r="289" spans="1:2" ht="20.25" customHeight="1" x14ac:dyDescent="0.35">
      <c r="A289" s="725" t="s">
        <v>798</v>
      </c>
      <c r="B289" s="672" t="s">
        <v>350</v>
      </c>
    </row>
    <row r="290" spans="1:2" ht="20.25" customHeight="1" x14ac:dyDescent="0.35">
      <c r="A290" s="725" t="s">
        <v>799</v>
      </c>
      <c r="B290" s="672" t="s">
        <v>351</v>
      </c>
    </row>
    <row r="291" spans="1:2" ht="20.25" customHeight="1" x14ac:dyDescent="0.35">
      <c r="A291" s="725" t="s">
        <v>800</v>
      </c>
      <c r="B291" s="672" t="s">
        <v>352</v>
      </c>
    </row>
    <row r="292" spans="1:2" ht="20.25" customHeight="1" x14ac:dyDescent="0.35">
      <c r="A292" s="725" t="s">
        <v>801</v>
      </c>
      <c r="B292" s="672" t="s">
        <v>353</v>
      </c>
    </row>
    <row r="293" spans="1:2" ht="20.25" customHeight="1" x14ac:dyDescent="0.35">
      <c r="A293" s="725" t="s">
        <v>802</v>
      </c>
      <c r="B293" s="672" t="s">
        <v>354</v>
      </c>
    </row>
    <row r="294" spans="1:2" ht="20.25" customHeight="1" x14ac:dyDescent="0.35">
      <c r="A294" s="725" t="s">
        <v>803</v>
      </c>
      <c r="B294" s="672" t="s">
        <v>355</v>
      </c>
    </row>
    <row r="295" spans="1:2" ht="20.25" customHeight="1" x14ac:dyDescent="0.35">
      <c r="A295" s="725" t="s">
        <v>809</v>
      </c>
      <c r="B295" s="672" t="s">
        <v>543</v>
      </c>
    </row>
    <row r="296" spans="1:2" ht="20.25" customHeight="1" x14ac:dyDescent="0.35">
      <c r="A296" s="725" t="s">
        <v>954</v>
      </c>
      <c r="B296" s="672" t="s">
        <v>484</v>
      </c>
    </row>
    <row r="297" spans="1:2" ht="20.25" customHeight="1" x14ac:dyDescent="0.35">
      <c r="A297" s="725" t="s">
        <v>810</v>
      </c>
      <c r="B297" s="672" t="s">
        <v>485</v>
      </c>
    </row>
    <row r="298" spans="1:2" ht="20.25" customHeight="1" x14ac:dyDescent="0.35">
      <c r="A298" s="725" t="s">
        <v>811</v>
      </c>
      <c r="B298" s="672" t="s">
        <v>486</v>
      </c>
    </row>
    <row r="299" spans="1:2" ht="20.25" customHeight="1" x14ac:dyDescent="0.35">
      <c r="A299" s="725" t="s">
        <v>812</v>
      </c>
      <c r="B299" s="672" t="s">
        <v>488</v>
      </c>
    </row>
    <row r="300" spans="1:2" ht="20.25" customHeight="1" x14ac:dyDescent="0.35">
      <c r="A300" s="725" t="s">
        <v>813</v>
      </c>
      <c r="B300" s="672" t="s">
        <v>487</v>
      </c>
    </row>
    <row r="301" spans="1:2" ht="20.25" customHeight="1" x14ac:dyDescent="0.35">
      <c r="A301" s="725" t="s">
        <v>814</v>
      </c>
      <c r="B301" s="672" t="s">
        <v>479</v>
      </c>
    </row>
    <row r="302" spans="1:2" ht="20.25" customHeight="1" x14ac:dyDescent="0.35">
      <c r="A302" s="725" t="s">
        <v>815</v>
      </c>
      <c r="B302" s="672" t="s">
        <v>480</v>
      </c>
    </row>
    <row r="303" spans="1:2" ht="20.25" customHeight="1" x14ac:dyDescent="0.35">
      <c r="A303" s="725" t="s">
        <v>816</v>
      </c>
      <c r="B303" s="672" t="s">
        <v>447</v>
      </c>
    </row>
    <row r="304" spans="1:2" ht="20.25" customHeight="1" x14ac:dyDescent="0.35">
      <c r="A304" s="725" t="s">
        <v>817</v>
      </c>
      <c r="B304" s="672" t="s">
        <v>448</v>
      </c>
    </row>
    <row r="305" spans="1:2" ht="20.25" customHeight="1" x14ac:dyDescent="0.35">
      <c r="A305" s="725" t="s">
        <v>818</v>
      </c>
      <c r="B305" s="672" t="s">
        <v>449</v>
      </c>
    </row>
    <row r="306" spans="1:2" ht="20.25" customHeight="1" x14ac:dyDescent="0.35">
      <c r="A306" s="725" t="s">
        <v>819</v>
      </c>
      <c r="B306" s="672" t="s">
        <v>481</v>
      </c>
    </row>
    <row r="307" spans="1:2" ht="20.25" customHeight="1" x14ac:dyDescent="0.35">
      <c r="A307" s="725" t="s">
        <v>820</v>
      </c>
      <c r="B307" s="672" t="s">
        <v>431</v>
      </c>
    </row>
    <row r="308" spans="1:2" ht="20.25" customHeight="1" x14ac:dyDescent="0.35">
      <c r="A308" s="725" t="s">
        <v>821</v>
      </c>
      <c r="B308" s="672" t="s">
        <v>432</v>
      </c>
    </row>
    <row r="309" spans="1:2" ht="20.25" customHeight="1" x14ac:dyDescent="0.35">
      <c r="A309" s="725" t="s">
        <v>822</v>
      </c>
      <c r="B309" s="672" t="s">
        <v>433</v>
      </c>
    </row>
    <row r="310" spans="1:2" ht="20.25" customHeight="1" x14ac:dyDescent="0.35">
      <c r="A310" s="725" t="s">
        <v>823</v>
      </c>
      <c r="B310" s="672" t="s">
        <v>438</v>
      </c>
    </row>
    <row r="311" spans="1:2" ht="20.25" customHeight="1" x14ac:dyDescent="0.35">
      <c r="A311" s="725" t="s">
        <v>824</v>
      </c>
      <c r="B311" s="672" t="s">
        <v>437</v>
      </c>
    </row>
    <row r="312" spans="1:2" ht="20.25" customHeight="1" x14ac:dyDescent="0.35">
      <c r="A312" s="725" t="s">
        <v>987</v>
      </c>
      <c r="B312" s="672" t="s">
        <v>440</v>
      </c>
    </row>
    <row r="313" spans="1:2" ht="20.25" customHeight="1" x14ac:dyDescent="0.35">
      <c r="A313" s="725" t="s">
        <v>988</v>
      </c>
      <c r="B313" s="672" t="s">
        <v>439</v>
      </c>
    </row>
    <row r="314" spans="1:2" ht="20.25" customHeight="1" x14ac:dyDescent="0.35">
      <c r="A314" s="725" t="s">
        <v>989</v>
      </c>
      <c r="B314" s="672" t="s">
        <v>547</v>
      </c>
    </row>
    <row r="315" spans="1:2" ht="20.25" customHeight="1" x14ac:dyDescent="0.35">
      <c r="A315" s="725" t="s">
        <v>992</v>
      </c>
      <c r="B315" s="672" t="s">
        <v>482</v>
      </c>
    </row>
    <row r="316" spans="1:2" ht="20.25" customHeight="1" x14ac:dyDescent="0.35">
      <c r="A316" s="725" t="s">
        <v>825</v>
      </c>
      <c r="B316" s="672" t="s">
        <v>483</v>
      </c>
    </row>
    <row r="317" spans="1:2" ht="20.25" customHeight="1" x14ac:dyDescent="0.35">
      <c r="A317" s="725" t="s">
        <v>826</v>
      </c>
      <c r="B317" s="672" t="s">
        <v>441</v>
      </c>
    </row>
    <row r="318" spans="1:2" ht="20.25" customHeight="1" x14ac:dyDescent="0.35">
      <c r="A318" s="725" t="s">
        <v>827</v>
      </c>
      <c r="B318" s="672" t="s">
        <v>442</v>
      </c>
    </row>
    <row r="319" spans="1:2" ht="20.25" customHeight="1" x14ac:dyDescent="0.35">
      <c r="A319" s="725" t="s">
        <v>828</v>
      </c>
      <c r="B319" s="672" t="s">
        <v>443</v>
      </c>
    </row>
    <row r="320" spans="1:2" ht="20.25" customHeight="1" x14ac:dyDescent="0.35">
      <c r="A320" s="725" t="s">
        <v>990</v>
      </c>
      <c r="B320" s="672" t="s">
        <v>444</v>
      </c>
    </row>
    <row r="321" spans="1:2" ht="20.25" customHeight="1" x14ac:dyDescent="0.35">
      <c r="A321" s="725" t="s">
        <v>991</v>
      </c>
      <c r="B321" s="672" t="s">
        <v>445</v>
      </c>
    </row>
    <row r="322" spans="1:2" ht="20.25" customHeight="1" x14ac:dyDescent="0.35">
      <c r="A322" s="725" t="s">
        <v>829</v>
      </c>
      <c r="B322" s="672" t="s">
        <v>446</v>
      </c>
    </row>
    <row r="323" spans="1:2" ht="20.25" customHeight="1" x14ac:dyDescent="0.35">
      <c r="A323" s="725" t="s">
        <v>830</v>
      </c>
      <c r="B323" s="672" t="s">
        <v>140</v>
      </c>
    </row>
    <row r="324" spans="1:2" ht="20.25" customHeight="1" x14ac:dyDescent="0.35">
      <c r="A324" s="725" t="s">
        <v>831</v>
      </c>
      <c r="B324" s="672" t="s">
        <v>0</v>
      </c>
    </row>
    <row r="325" spans="1:2" ht="20.25" customHeight="1" x14ac:dyDescent="0.35">
      <c r="A325" s="725" t="s">
        <v>832</v>
      </c>
      <c r="B325" s="672" t="s">
        <v>489</v>
      </c>
    </row>
    <row r="326" spans="1:2" ht="20.25" customHeight="1" x14ac:dyDescent="0.35">
      <c r="A326" s="725" t="s">
        <v>833</v>
      </c>
      <c r="B326" s="672" t="s">
        <v>481</v>
      </c>
    </row>
    <row r="327" spans="1:2" ht="20.25" customHeight="1" x14ac:dyDescent="0.35">
      <c r="A327" s="171" t="s">
        <v>986</v>
      </c>
      <c r="B327" s="672" t="s">
        <v>544</v>
      </c>
    </row>
    <row r="328" spans="1:2" ht="20.25" customHeight="1" x14ac:dyDescent="0.35">
      <c r="A328" s="171" t="s">
        <v>860</v>
      </c>
      <c r="B328" s="672" t="s">
        <v>521</v>
      </c>
    </row>
    <row r="329" spans="1:2" ht="20.25" customHeight="1" x14ac:dyDescent="0.35">
      <c r="A329" s="171" t="s">
        <v>861</v>
      </c>
      <c r="B329" s="672" t="s">
        <v>67</v>
      </c>
    </row>
    <row r="330" spans="1:2" ht="20.25" customHeight="1" x14ac:dyDescent="0.35">
      <c r="A330" s="171" t="s">
        <v>862</v>
      </c>
      <c r="B330" s="672" t="s">
        <v>68</v>
      </c>
    </row>
    <row r="331" spans="1:2" ht="20.25" customHeight="1" x14ac:dyDescent="0.35">
      <c r="A331" s="171"/>
    </row>
    <row r="332" spans="1:2" ht="20.25" customHeight="1" x14ac:dyDescent="0.35">
      <c r="A332" s="171" t="s">
        <v>834</v>
      </c>
      <c r="B332" s="672" t="s">
        <v>299</v>
      </c>
    </row>
    <row r="333" spans="1:2" ht="20.25" customHeight="1" x14ac:dyDescent="0.35">
      <c r="A333" s="171" t="s">
        <v>835</v>
      </c>
      <c r="B333" s="672" t="s">
        <v>300</v>
      </c>
    </row>
    <row r="334" spans="1:2" ht="20.25" customHeight="1" x14ac:dyDescent="0.35">
      <c r="A334" s="171" t="s">
        <v>836</v>
      </c>
      <c r="B334" s="672" t="s">
        <v>301</v>
      </c>
    </row>
    <row r="335" spans="1:2" ht="20.25" customHeight="1" x14ac:dyDescent="0.35">
      <c r="A335" s="171"/>
    </row>
    <row r="336" spans="1:2" ht="20.25" customHeight="1" x14ac:dyDescent="0.35">
      <c r="A336" s="171" t="s">
        <v>932</v>
      </c>
      <c r="B336" s="672" t="s">
        <v>141</v>
      </c>
    </row>
    <row r="337" spans="1:2" ht="20.25" customHeight="1" x14ac:dyDescent="0.35">
      <c r="A337" s="171" t="s">
        <v>933</v>
      </c>
      <c r="B337" s="672" t="s">
        <v>142</v>
      </c>
    </row>
    <row r="338" spans="1:2" ht="20.25" customHeight="1" x14ac:dyDescent="0.35">
      <c r="A338" s="171" t="s">
        <v>934</v>
      </c>
      <c r="B338" s="672" t="s">
        <v>143</v>
      </c>
    </row>
    <row r="339" spans="1:2" ht="20.25" customHeight="1" x14ac:dyDescent="0.35">
      <c r="A339" s="171" t="s">
        <v>935</v>
      </c>
      <c r="B339" s="672" t="s">
        <v>144</v>
      </c>
    </row>
    <row r="340" spans="1:2" ht="20.25" customHeight="1" x14ac:dyDescent="0.35">
      <c r="A340" s="171" t="s">
        <v>936</v>
      </c>
      <c r="B340" s="672" t="s">
        <v>145</v>
      </c>
    </row>
    <row r="341" spans="1:2" ht="20.25" customHeight="1" x14ac:dyDescent="0.35">
      <c r="A341" s="171" t="s">
        <v>937</v>
      </c>
      <c r="B341" s="672" t="s">
        <v>146</v>
      </c>
    </row>
    <row r="342" spans="1:2" ht="20.25" customHeight="1" x14ac:dyDescent="0.35">
      <c r="A342" s="171" t="s">
        <v>938</v>
      </c>
      <c r="B342" s="672" t="s">
        <v>147</v>
      </c>
    </row>
    <row r="343" spans="1:2" ht="20.25" customHeight="1" x14ac:dyDescent="0.35">
      <c r="A343" s="171" t="s">
        <v>939</v>
      </c>
      <c r="B343" s="672" t="s">
        <v>148</v>
      </c>
    </row>
    <row r="344" spans="1:2" ht="20.25" customHeight="1" x14ac:dyDescent="0.35">
      <c r="A344" s="171" t="s">
        <v>940</v>
      </c>
      <c r="B344" s="672" t="s">
        <v>149</v>
      </c>
    </row>
    <row r="345" spans="1:2" ht="20.25" customHeight="1" x14ac:dyDescent="0.35">
      <c r="A345" s="171" t="s">
        <v>941</v>
      </c>
      <c r="B345" s="672" t="s">
        <v>150</v>
      </c>
    </row>
    <row r="346" spans="1:2" ht="20.25" customHeight="1" x14ac:dyDescent="0.35">
      <c r="A346" s="171" t="s">
        <v>942</v>
      </c>
      <c r="B346" s="672" t="s">
        <v>151</v>
      </c>
    </row>
    <row r="347" spans="1:2" ht="20.25" customHeight="1" x14ac:dyDescent="0.35">
      <c r="A347" s="171" t="s">
        <v>943</v>
      </c>
      <c r="B347" s="672" t="s">
        <v>152</v>
      </c>
    </row>
    <row r="348" spans="1:2" ht="20.25" customHeight="1" x14ac:dyDescent="0.35">
      <c r="A348" s="171" t="s">
        <v>944</v>
      </c>
      <c r="B348" s="672" t="s">
        <v>153</v>
      </c>
    </row>
    <row r="349" spans="1:2" ht="20.25" customHeight="1" x14ac:dyDescent="0.35">
      <c r="A349" s="171" t="s">
        <v>945</v>
      </c>
      <c r="B349" s="672" t="s">
        <v>154</v>
      </c>
    </row>
    <row r="350" spans="1:2" ht="20.25" customHeight="1" x14ac:dyDescent="0.35">
      <c r="A350" s="171" t="s">
        <v>946</v>
      </c>
      <c r="B350" s="672" t="s">
        <v>137</v>
      </c>
    </row>
    <row r="351" spans="1:2" ht="20.25" customHeight="1" x14ac:dyDescent="0.35">
      <c r="A351" s="171" t="s">
        <v>947</v>
      </c>
      <c r="B351" s="672" t="s">
        <v>155</v>
      </c>
    </row>
    <row r="352" spans="1:2" ht="20.25" customHeight="1" x14ac:dyDescent="0.35">
      <c r="A352" s="171" t="s">
        <v>948</v>
      </c>
      <c r="B352" s="672" t="s">
        <v>156</v>
      </c>
    </row>
    <row r="353" spans="1:2" ht="20.25" customHeight="1" x14ac:dyDescent="0.35">
      <c r="A353" s="171"/>
      <c r="B353" s="672"/>
    </row>
    <row r="354" spans="1:2" ht="20.25" customHeight="1" x14ac:dyDescent="0.35">
      <c r="A354" s="171"/>
      <c r="B354" s="672"/>
    </row>
    <row r="355" spans="1:2" ht="20.25" customHeight="1" x14ac:dyDescent="0.35">
      <c r="A355" s="171" t="s">
        <v>837</v>
      </c>
      <c r="B355" s="672" t="s">
        <v>157</v>
      </c>
    </row>
    <row r="356" spans="1:2" ht="20.25" customHeight="1" x14ac:dyDescent="0.35">
      <c r="A356" s="171" t="s">
        <v>949</v>
      </c>
      <c r="B356" s="672" t="s">
        <v>158</v>
      </c>
    </row>
    <row r="357" spans="1:2" ht="20.25" customHeight="1" x14ac:dyDescent="0.35">
      <c r="A357" s="171" t="s">
        <v>950</v>
      </c>
      <c r="B357" s="672" t="s">
        <v>159</v>
      </c>
    </row>
    <row r="358" spans="1:2" ht="20.25" customHeight="1" x14ac:dyDescent="0.35">
      <c r="A358" s="171"/>
    </row>
    <row r="359" spans="1:2" ht="20.25" customHeight="1" x14ac:dyDescent="0.35">
      <c r="A359" s="171" t="s">
        <v>838</v>
      </c>
      <c r="B359" s="672" t="s">
        <v>166</v>
      </c>
    </row>
    <row r="360" spans="1:2" ht="20.25" customHeight="1" x14ac:dyDescent="0.35">
      <c r="A360" s="171" t="s">
        <v>839</v>
      </c>
      <c r="B360" s="672" t="s">
        <v>167</v>
      </c>
    </row>
    <row r="361" spans="1:2" ht="20.25" customHeight="1" x14ac:dyDescent="0.35">
      <c r="A361" s="171" t="s">
        <v>840</v>
      </c>
      <c r="B361" s="672" t="s">
        <v>168</v>
      </c>
    </row>
    <row r="362" spans="1:2" ht="20.25" customHeight="1" x14ac:dyDescent="0.35">
      <c r="A362" s="171" t="s">
        <v>841</v>
      </c>
      <c r="B362" s="672" t="s">
        <v>169</v>
      </c>
    </row>
    <row r="363" spans="1:2" ht="20.25" customHeight="1" x14ac:dyDescent="0.35">
      <c r="A363" s="171" t="s">
        <v>842</v>
      </c>
      <c r="B363" s="672" t="s">
        <v>170</v>
      </c>
    </row>
    <row r="364" spans="1:2" ht="20.25" customHeight="1" x14ac:dyDescent="0.35">
      <c r="A364" s="171" t="s">
        <v>843</v>
      </c>
      <c r="B364" s="672" t="s">
        <v>171</v>
      </c>
    </row>
    <row r="365" spans="1:2" ht="20.25" customHeight="1" x14ac:dyDescent="0.35">
      <c r="A365" s="171" t="s">
        <v>844</v>
      </c>
      <c r="B365" s="672" t="s">
        <v>172</v>
      </c>
    </row>
    <row r="366" spans="1:2" ht="20.25" customHeight="1" x14ac:dyDescent="0.35">
      <c r="A366" s="171" t="s">
        <v>845</v>
      </c>
      <c r="B366" s="672" t="s">
        <v>173</v>
      </c>
    </row>
    <row r="367" spans="1:2" ht="20.25" customHeight="1" x14ac:dyDescent="0.35">
      <c r="A367" s="171" t="s">
        <v>846</v>
      </c>
      <c r="B367" s="672" t="s">
        <v>174</v>
      </c>
    </row>
    <row r="368" spans="1:2" ht="20.25" customHeight="1" x14ac:dyDescent="0.35">
      <c r="A368" s="171" t="s">
        <v>847</v>
      </c>
      <c r="B368" s="672" t="s">
        <v>175</v>
      </c>
    </row>
    <row r="369" spans="1:2" ht="20.25" customHeight="1" x14ac:dyDescent="0.35">
      <c r="A369" s="171" t="s">
        <v>848</v>
      </c>
      <c r="B369" s="672" t="s">
        <v>176</v>
      </c>
    </row>
    <row r="370" spans="1:2" ht="20.25" customHeight="1" x14ac:dyDescent="0.35">
      <c r="A370" s="171" t="s">
        <v>849</v>
      </c>
      <c r="B370" s="672" t="s">
        <v>177</v>
      </c>
    </row>
    <row r="371" spans="1:2" ht="20.25" customHeight="1" x14ac:dyDescent="0.35">
      <c r="A371" s="171" t="s">
        <v>850</v>
      </c>
      <c r="B371" s="672" t="s">
        <v>178</v>
      </c>
    </row>
    <row r="372" spans="1:2" ht="20.25" customHeight="1" x14ac:dyDescent="0.35">
      <c r="A372" s="171" t="s">
        <v>851</v>
      </c>
      <c r="B372" s="672" t="s">
        <v>179</v>
      </c>
    </row>
    <row r="373" spans="1:2" ht="20.25" customHeight="1" x14ac:dyDescent="0.35">
      <c r="A373" s="171" t="s">
        <v>852</v>
      </c>
      <c r="B373" s="672" t="s">
        <v>180</v>
      </c>
    </row>
    <row r="374" spans="1:2" ht="20.25" customHeight="1" x14ac:dyDescent="0.35">
      <c r="A374" s="171" t="s">
        <v>853</v>
      </c>
      <c r="B374" s="672" t="s">
        <v>181</v>
      </c>
    </row>
    <row r="375" spans="1:2" ht="20.25" customHeight="1" x14ac:dyDescent="0.35">
      <c r="A375" s="171" t="s">
        <v>854</v>
      </c>
      <c r="B375" s="672" t="s">
        <v>182</v>
      </c>
    </row>
    <row r="376" spans="1:2" ht="20.25" customHeight="1" x14ac:dyDescent="0.35">
      <c r="A376" s="171" t="s">
        <v>855</v>
      </c>
      <c r="B376" s="672" t="s">
        <v>183</v>
      </c>
    </row>
    <row r="377" spans="1:2" ht="20.25" customHeight="1" x14ac:dyDescent="0.35">
      <c r="A377" s="171" t="s">
        <v>856</v>
      </c>
      <c r="B377" s="672" t="s">
        <v>184</v>
      </c>
    </row>
    <row r="378" spans="1:2" ht="20.25" customHeight="1" x14ac:dyDescent="0.35">
      <c r="A378" s="171" t="s">
        <v>857</v>
      </c>
      <c r="B378" s="672" t="s">
        <v>185</v>
      </c>
    </row>
    <row r="379" spans="1:2" ht="20.25" customHeight="1" x14ac:dyDescent="0.35">
      <c r="A379" s="171" t="s">
        <v>858</v>
      </c>
      <c r="B379" s="672" t="s">
        <v>186</v>
      </c>
    </row>
    <row r="380" spans="1:2" ht="20.25" customHeight="1" x14ac:dyDescent="0.35">
      <c r="A380" s="171" t="s">
        <v>859</v>
      </c>
      <c r="B380" s="672" t="s">
        <v>187</v>
      </c>
    </row>
    <row r="381" spans="1:2" ht="20.25" customHeight="1" x14ac:dyDescent="0.35">
      <c r="A381" s="171"/>
    </row>
    <row r="382" spans="1:2" ht="20.25" customHeight="1" x14ac:dyDescent="0.35">
      <c r="A382" s="171" t="s">
        <v>860</v>
      </c>
      <c r="B382" s="672" t="s">
        <v>521</v>
      </c>
    </row>
    <row r="383" spans="1:2" ht="20.25" customHeight="1" x14ac:dyDescent="0.35">
      <c r="A383" s="171" t="s">
        <v>861</v>
      </c>
      <c r="B383" s="672" t="s">
        <v>67</v>
      </c>
    </row>
    <row r="384" spans="1:2" ht="20.25" customHeight="1" x14ac:dyDescent="0.35">
      <c r="A384" s="171" t="s">
        <v>862</v>
      </c>
      <c r="B384" s="672" t="s">
        <v>68</v>
      </c>
    </row>
    <row r="385" spans="1:2" ht="20.25" customHeight="1" x14ac:dyDescent="0.35">
      <c r="A385" s="171" t="s">
        <v>1009</v>
      </c>
      <c r="B385" s="672" t="s">
        <v>1008</v>
      </c>
    </row>
    <row r="386" spans="1:2" ht="20.25" customHeight="1" x14ac:dyDescent="0.35">
      <c r="A386" s="171" t="s">
        <v>863</v>
      </c>
      <c r="B386" s="672" t="s">
        <v>191</v>
      </c>
    </row>
    <row r="387" spans="1:2" ht="20.25" customHeight="1" x14ac:dyDescent="0.35">
      <c r="A387" s="171" t="s">
        <v>864</v>
      </c>
      <c r="B387" s="672" t="s">
        <v>192</v>
      </c>
    </row>
    <row r="388" spans="1:2" ht="20.25" customHeight="1" x14ac:dyDescent="0.35">
      <c r="A388" s="171" t="s">
        <v>865</v>
      </c>
      <c r="B388" s="672" t="s">
        <v>193</v>
      </c>
    </row>
    <row r="389" spans="1:2" ht="20.25" customHeight="1" x14ac:dyDescent="0.35">
      <c r="A389" s="171" t="s">
        <v>866</v>
      </c>
      <c r="B389" s="672" t="s">
        <v>194</v>
      </c>
    </row>
    <row r="390" spans="1:2" ht="20.25" customHeight="1" x14ac:dyDescent="0.35">
      <c r="A390" s="171" t="s">
        <v>867</v>
      </c>
      <c r="B390" s="672" t="s">
        <v>195</v>
      </c>
    </row>
    <row r="391" spans="1:2" ht="20.25" customHeight="1" x14ac:dyDescent="0.35">
      <c r="A391" s="171" t="s">
        <v>868</v>
      </c>
      <c r="B391" s="672" t="s">
        <v>196</v>
      </c>
    </row>
    <row r="392" spans="1:2" ht="20.25" customHeight="1" x14ac:dyDescent="0.35">
      <c r="A392" s="171" t="s">
        <v>869</v>
      </c>
      <c r="B392" s="672" t="s">
        <v>197</v>
      </c>
    </row>
    <row r="393" spans="1:2" ht="20.25" customHeight="1" x14ac:dyDescent="0.35">
      <c r="A393" s="171" t="s">
        <v>870</v>
      </c>
      <c r="B393" s="672" t="s">
        <v>198</v>
      </c>
    </row>
    <row r="394" spans="1:2" ht="20.25" customHeight="1" x14ac:dyDescent="0.35">
      <c r="A394" s="171" t="s">
        <v>871</v>
      </c>
      <c r="B394" s="672" t="s">
        <v>199</v>
      </c>
    </row>
    <row r="395" spans="1:2" ht="20.25" customHeight="1" x14ac:dyDescent="0.35">
      <c r="A395" s="171" t="s">
        <v>872</v>
      </c>
      <c r="B395" s="672" t="s">
        <v>200</v>
      </c>
    </row>
    <row r="396" spans="1:2" ht="20.25" customHeight="1" x14ac:dyDescent="0.35">
      <c r="A396" s="171" t="s">
        <v>873</v>
      </c>
      <c r="B396" s="672" t="s">
        <v>201</v>
      </c>
    </row>
    <row r="397" spans="1:2" ht="20.25" customHeight="1" x14ac:dyDescent="0.35">
      <c r="A397" s="171" t="s">
        <v>874</v>
      </c>
      <c r="B397" s="672" t="s">
        <v>202</v>
      </c>
    </row>
    <row r="398" spans="1:2" ht="20.25" customHeight="1" x14ac:dyDescent="0.35">
      <c r="A398" s="171" t="s">
        <v>875</v>
      </c>
      <c r="B398" s="672" t="s">
        <v>203</v>
      </c>
    </row>
    <row r="399" spans="1:2" ht="20.25" customHeight="1" x14ac:dyDescent="0.35">
      <c r="A399" s="171" t="s">
        <v>876</v>
      </c>
      <c r="B399" s="672" t="s">
        <v>204</v>
      </c>
    </row>
    <row r="400" spans="1:2" ht="20.25" customHeight="1" x14ac:dyDescent="0.35">
      <c r="A400" s="171" t="s">
        <v>877</v>
      </c>
      <c r="B400" s="672" t="s">
        <v>205</v>
      </c>
    </row>
    <row r="401" spans="1:2" ht="20.25" customHeight="1" x14ac:dyDescent="0.35">
      <c r="A401" s="171" t="s">
        <v>878</v>
      </c>
      <c r="B401" s="672" t="s">
        <v>206</v>
      </c>
    </row>
    <row r="402" spans="1:2" ht="20.25" customHeight="1" x14ac:dyDescent="0.35">
      <c r="A402" s="171" t="s">
        <v>879</v>
      </c>
      <c r="B402" s="672" t="s">
        <v>207</v>
      </c>
    </row>
    <row r="403" spans="1:2" ht="20.25" customHeight="1" x14ac:dyDescent="0.35">
      <c r="A403" s="171" t="s">
        <v>880</v>
      </c>
      <c r="B403" s="672" t="s">
        <v>208</v>
      </c>
    </row>
    <row r="404" spans="1:2" ht="20.25" customHeight="1" x14ac:dyDescent="0.35">
      <c r="A404" s="171" t="s">
        <v>881</v>
      </c>
      <c r="B404" s="672" t="s">
        <v>209</v>
      </c>
    </row>
    <row r="405" spans="1:2" ht="20.25" customHeight="1" x14ac:dyDescent="0.35">
      <c r="A405" s="171" t="s">
        <v>882</v>
      </c>
      <c r="B405" s="672" t="s">
        <v>210</v>
      </c>
    </row>
    <row r="406" spans="1:2" ht="20.25" customHeight="1" x14ac:dyDescent="0.35">
      <c r="A406" s="171" t="s">
        <v>883</v>
      </c>
      <c r="B406" s="672" t="s">
        <v>211</v>
      </c>
    </row>
    <row r="407" spans="1:2" ht="20.25" customHeight="1" x14ac:dyDescent="0.35">
      <c r="A407" s="171" t="s">
        <v>884</v>
      </c>
      <c r="B407" s="672" t="s">
        <v>212</v>
      </c>
    </row>
    <row r="408" spans="1:2" ht="20.25" customHeight="1" x14ac:dyDescent="0.35">
      <c r="A408" s="171" t="s">
        <v>885</v>
      </c>
      <c r="B408" s="672" t="s">
        <v>213</v>
      </c>
    </row>
    <row r="409" spans="1:2" ht="20.25" customHeight="1" x14ac:dyDescent="0.35">
      <c r="A409" s="171" t="s">
        <v>886</v>
      </c>
      <c r="B409" s="672" t="s">
        <v>214</v>
      </c>
    </row>
    <row r="410" spans="1:2" ht="20.25" customHeight="1" x14ac:dyDescent="0.35">
      <c r="A410" s="171" t="s">
        <v>887</v>
      </c>
      <c r="B410" s="672" t="s">
        <v>215</v>
      </c>
    </row>
    <row r="411" spans="1:2" ht="20.25" customHeight="1" x14ac:dyDescent="0.35">
      <c r="A411" s="171" t="s">
        <v>888</v>
      </c>
      <c r="B411" s="672" t="s">
        <v>216</v>
      </c>
    </row>
    <row r="412" spans="1:2" ht="20.25" customHeight="1" x14ac:dyDescent="0.35">
      <c r="A412" s="171" t="s">
        <v>889</v>
      </c>
      <c r="B412" s="672" t="s">
        <v>217</v>
      </c>
    </row>
    <row r="413" spans="1:2" ht="20.25" customHeight="1" x14ac:dyDescent="0.35">
      <c r="A413" s="171" t="s">
        <v>890</v>
      </c>
      <c r="B413" s="672" t="s">
        <v>218</v>
      </c>
    </row>
    <row r="414" spans="1:2" ht="20.25" customHeight="1" x14ac:dyDescent="0.35">
      <c r="A414" s="171" t="s">
        <v>891</v>
      </c>
      <c r="B414" s="672" t="s">
        <v>219</v>
      </c>
    </row>
    <row r="415" spans="1:2" ht="20.25" customHeight="1" x14ac:dyDescent="0.35">
      <c r="A415" s="171" t="s">
        <v>892</v>
      </c>
      <c r="B415" s="672" t="s">
        <v>220</v>
      </c>
    </row>
    <row r="416" spans="1:2" ht="20.25" customHeight="1" x14ac:dyDescent="0.35">
      <c r="A416" s="171" t="s">
        <v>893</v>
      </c>
      <c r="B416" s="672" t="s">
        <v>221</v>
      </c>
    </row>
    <row r="417" spans="1:2" ht="20.25" customHeight="1" x14ac:dyDescent="0.35">
      <c r="A417" s="171" t="s">
        <v>894</v>
      </c>
      <c r="B417" s="672" t="s">
        <v>222</v>
      </c>
    </row>
    <row r="418" spans="1:2" ht="20.25" customHeight="1" x14ac:dyDescent="0.35">
      <c r="A418" s="171" t="s">
        <v>895</v>
      </c>
      <c r="B418" s="672" t="s">
        <v>223</v>
      </c>
    </row>
    <row r="419" spans="1:2" ht="20.25" customHeight="1" x14ac:dyDescent="0.35">
      <c r="A419" s="171" t="s">
        <v>896</v>
      </c>
      <c r="B419" s="672" t="s">
        <v>224</v>
      </c>
    </row>
    <row r="420" spans="1:2" ht="20.25" customHeight="1" x14ac:dyDescent="0.35">
      <c r="A420" s="171" t="s">
        <v>897</v>
      </c>
      <c r="B420" s="672" t="s">
        <v>225</v>
      </c>
    </row>
    <row r="421" spans="1:2" ht="20.25" customHeight="1" x14ac:dyDescent="0.35">
      <c r="A421" s="171" t="s">
        <v>898</v>
      </c>
      <c r="B421" s="672" t="s">
        <v>226</v>
      </c>
    </row>
    <row r="422" spans="1:2" ht="20.25" customHeight="1" x14ac:dyDescent="0.35">
      <c r="A422" s="171" t="s">
        <v>899</v>
      </c>
      <c r="B422" s="672" t="s">
        <v>227</v>
      </c>
    </row>
    <row r="423" spans="1:2" ht="20.25" customHeight="1" x14ac:dyDescent="0.35">
      <c r="A423" s="171" t="s">
        <v>900</v>
      </c>
      <c r="B423" s="672" t="s">
        <v>228</v>
      </c>
    </row>
    <row r="424" spans="1:2" ht="20.25" customHeight="1" x14ac:dyDescent="0.35">
      <c r="A424" s="171" t="s">
        <v>901</v>
      </c>
      <c r="B424" s="672" t="s">
        <v>229</v>
      </c>
    </row>
    <row r="425" spans="1:2" ht="20.25" customHeight="1" x14ac:dyDescent="0.35">
      <c r="A425" s="171" t="s">
        <v>902</v>
      </c>
      <c r="B425" s="672" t="s">
        <v>230</v>
      </c>
    </row>
    <row r="426" spans="1:2" ht="20.25" customHeight="1" x14ac:dyDescent="0.35">
      <c r="A426" s="171" t="s">
        <v>903</v>
      </c>
      <c r="B426" s="672" t="s">
        <v>231</v>
      </c>
    </row>
    <row r="427" spans="1:2" ht="20.25" customHeight="1" x14ac:dyDescent="0.35">
      <c r="A427" s="171" t="s">
        <v>904</v>
      </c>
      <c r="B427" s="672" t="s">
        <v>232</v>
      </c>
    </row>
    <row r="428" spans="1:2" ht="20.25" customHeight="1" x14ac:dyDescent="0.35">
      <c r="A428" s="171" t="s">
        <v>905</v>
      </c>
      <c r="B428" s="672" t="s">
        <v>233</v>
      </c>
    </row>
    <row r="429" spans="1:2" ht="20.25" customHeight="1" x14ac:dyDescent="0.35">
      <c r="A429" s="171" t="s">
        <v>906</v>
      </c>
      <c r="B429" s="672" t="s">
        <v>234</v>
      </c>
    </row>
    <row r="430" spans="1:2" ht="20.25" customHeight="1" x14ac:dyDescent="0.35">
      <c r="A430" s="171" t="s">
        <v>907</v>
      </c>
      <c r="B430" s="672" t="s">
        <v>235</v>
      </c>
    </row>
    <row r="431" spans="1:2" ht="20.25" customHeight="1" x14ac:dyDescent="0.35">
      <c r="A431" s="171" t="s">
        <v>908</v>
      </c>
      <c r="B431" s="672" t="s">
        <v>236</v>
      </c>
    </row>
    <row r="432" spans="1:2" ht="20.25" customHeight="1" x14ac:dyDescent="0.35">
      <c r="A432" s="171" t="s">
        <v>909</v>
      </c>
      <c r="B432" s="672" t="s">
        <v>237</v>
      </c>
    </row>
    <row r="433" spans="1:2" ht="20.25" customHeight="1" x14ac:dyDescent="0.35">
      <c r="A433" s="171" t="s">
        <v>910</v>
      </c>
      <c r="B433" s="672" t="s">
        <v>238</v>
      </c>
    </row>
    <row r="434" spans="1:2" ht="20.25" customHeight="1" x14ac:dyDescent="0.35">
      <c r="A434" s="171" t="s">
        <v>911</v>
      </c>
      <c r="B434" s="672" t="s">
        <v>239</v>
      </c>
    </row>
    <row r="435" spans="1:2" ht="20.25" customHeight="1" x14ac:dyDescent="0.35">
      <c r="A435" s="171" t="s">
        <v>912</v>
      </c>
      <c r="B435" s="672" t="s">
        <v>240</v>
      </c>
    </row>
    <row r="436" spans="1:2" ht="20.25" customHeight="1" x14ac:dyDescent="0.35">
      <c r="A436" s="171" t="s">
        <v>913</v>
      </c>
      <c r="B436" s="672" t="s">
        <v>241</v>
      </c>
    </row>
    <row r="437" spans="1:2" ht="20.25" customHeight="1" x14ac:dyDescent="0.35">
      <c r="A437" s="171" t="s">
        <v>914</v>
      </c>
      <c r="B437" s="672" t="s">
        <v>242</v>
      </c>
    </row>
    <row r="438" spans="1:2" ht="20.25" customHeight="1" x14ac:dyDescent="0.35">
      <c r="A438" s="171" t="s">
        <v>915</v>
      </c>
      <c r="B438" s="672" t="s">
        <v>243</v>
      </c>
    </row>
    <row r="439" spans="1:2" ht="20.25" customHeight="1" x14ac:dyDescent="0.35">
      <c r="A439" s="171" t="s">
        <v>916</v>
      </c>
      <c r="B439" s="672" t="s">
        <v>244</v>
      </c>
    </row>
    <row r="440" spans="1:2" ht="20.25" customHeight="1" x14ac:dyDescent="0.35">
      <c r="A440" s="171" t="s">
        <v>917</v>
      </c>
      <c r="B440" s="672" t="s">
        <v>245</v>
      </c>
    </row>
    <row r="441" spans="1:2" ht="20.25" customHeight="1" x14ac:dyDescent="0.35">
      <c r="A441" s="171" t="s">
        <v>918</v>
      </c>
      <c r="B441" s="672" t="s">
        <v>246</v>
      </c>
    </row>
    <row r="442" spans="1:2" ht="20.25" customHeight="1" x14ac:dyDescent="0.35">
      <c r="A442" s="171" t="s">
        <v>919</v>
      </c>
      <c r="B442" s="672" t="s">
        <v>247</v>
      </c>
    </row>
    <row r="443" spans="1:2" ht="20.25" customHeight="1" x14ac:dyDescent="0.35">
      <c r="A443" s="171" t="s">
        <v>920</v>
      </c>
      <c r="B443" s="672" t="s">
        <v>248</v>
      </c>
    </row>
    <row r="444" spans="1:2" ht="20.25" customHeight="1" x14ac:dyDescent="0.35">
      <c r="A444" s="171" t="s">
        <v>921</v>
      </c>
      <c r="B444" s="672" t="s">
        <v>249</v>
      </c>
    </row>
    <row r="445" spans="1:2" ht="20.25" customHeight="1" x14ac:dyDescent="0.35">
      <c r="A445" s="171" t="s">
        <v>922</v>
      </c>
      <c r="B445" s="672" t="s">
        <v>250</v>
      </c>
    </row>
    <row r="446" spans="1:2" ht="20.25" customHeight="1" x14ac:dyDescent="0.35">
      <c r="A446" s="171" t="s">
        <v>923</v>
      </c>
      <c r="B446" s="672" t="s">
        <v>251</v>
      </c>
    </row>
    <row r="447" spans="1:2" ht="20.25" customHeight="1" x14ac:dyDescent="0.35">
      <c r="A447" s="171" t="s">
        <v>924</v>
      </c>
      <c r="B447" s="672" t="s">
        <v>252</v>
      </c>
    </row>
    <row r="448" spans="1:2" ht="20.25" customHeight="1" x14ac:dyDescent="0.35">
      <c r="A448" s="171" t="s">
        <v>925</v>
      </c>
      <c r="B448" s="672" t="s">
        <v>253</v>
      </c>
    </row>
    <row r="449" spans="1:2" ht="20.25" customHeight="1" x14ac:dyDescent="0.35">
      <c r="A449" s="171" t="s">
        <v>926</v>
      </c>
      <c r="B449" s="672" t="s">
        <v>254</v>
      </c>
    </row>
    <row r="450" spans="1:2" ht="20.25" customHeight="1" x14ac:dyDescent="0.35">
      <c r="A450" s="171" t="s">
        <v>927</v>
      </c>
      <c r="B450" s="672" t="s">
        <v>255</v>
      </c>
    </row>
    <row r="451" spans="1:2" ht="20.25" customHeight="1" x14ac:dyDescent="0.35">
      <c r="A451" s="171" t="s">
        <v>928</v>
      </c>
      <c r="B451" s="672" t="s">
        <v>256</v>
      </c>
    </row>
    <row r="453" spans="1:2" ht="20.25" customHeight="1" x14ac:dyDescent="0.35">
      <c r="A453" s="672" t="s">
        <v>929</v>
      </c>
      <c r="B453" s="672" t="s">
        <v>378</v>
      </c>
    </row>
    <row r="454" spans="1:2" ht="20.25" customHeight="1" x14ac:dyDescent="0.35">
      <c r="A454" s="672" t="s">
        <v>930</v>
      </c>
      <c r="B454" s="672" t="s">
        <v>379</v>
      </c>
    </row>
    <row r="455" spans="1:2" ht="20.25" customHeight="1" x14ac:dyDescent="0.35">
      <c r="A455" s="672" t="s">
        <v>958</v>
      </c>
      <c r="B455" s="672" t="s">
        <v>382</v>
      </c>
    </row>
    <row r="456" spans="1:2" ht="20.25" customHeight="1" x14ac:dyDescent="0.35">
      <c r="A456" s="672" t="s">
        <v>959</v>
      </c>
      <c r="B456" s="672" t="s">
        <v>381</v>
      </c>
    </row>
    <row r="457" spans="1:2" ht="20.25" customHeight="1" x14ac:dyDescent="0.35">
      <c r="A457" s="672" t="s">
        <v>960</v>
      </c>
      <c r="B457" s="672" t="s">
        <v>380</v>
      </c>
    </row>
    <row r="459" spans="1:2" ht="20.25" customHeight="1" x14ac:dyDescent="0.35">
      <c r="A459" s="171" t="s">
        <v>961</v>
      </c>
      <c r="B459" s="672" t="s">
        <v>525</v>
      </c>
    </row>
    <row r="460" spans="1:2" ht="20.25" customHeight="1" x14ac:dyDescent="0.35">
      <c r="A460" s="171" t="s">
        <v>957</v>
      </c>
      <c r="B460" s="672" t="s">
        <v>526</v>
      </c>
    </row>
    <row r="461" spans="1:2" ht="20.25" customHeight="1" x14ac:dyDescent="0.35">
      <c r="A461" s="171" t="s">
        <v>962</v>
      </c>
      <c r="B461" s="672" t="s">
        <v>527</v>
      </c>
    </row>
    <row r="462" spans="1:2" ht="20.25" customHeight="1" x14ac:dyDescent="0.35">
      <c r="A462" s="171" t="s">
        <v>70</v>
      </c>
      <c r="B462" s="672" t="s">
        <v>528</v>
      </c>
    </row>
    <row r="463" spans="1:2" ht="20.25" customHeight="1" x14ac:dyDescent="0.35">
      <c r="A463" s="171" t="s">
        <v>71</v>
      </c>
      <c r="B463" s="672" t="s">
        <v>529</v>
      </c>
    </row>
    <row r="464" spans="1:2" ht="20.25" customHeight="1" x14ac:dyDescent="0.35">
      <c r="A464" s="171" t="s">
        <v>72</v>
      </c>
      <c r="B464" s="672" t="s">
        <v>530</v>
      </c>
    </row>
    <row r="465" spans="1:2" ht="20.25" customHeight="1" x14ac:dyDescent="0.35">
      <c r="A465" s="171" t="s">
        <v>73</v>
      </c>
      <c r="B465" s="672" t="s">
        <v>531</v>
      </c>
    </row>
    <row r="466" spans="1:2" ht="20.25" customHeight="1" x14ac:dyDescent="0.35">
      <c r="A466" s="171" t="s">
        <v>74</v>
      </c>
      <c r="B466" s="672" t="s">
        <v>532</v>
      </c>
    </row>
    <row r="467" spans="1:2" ht="20.25" customHeight="1" x14ac:dyDescent="0.35">
      <c r="A467" s="171" t="s">
        <v>75</v>
      </c>
      <c r="B467" s="672" t="s">
        <v>533</v>
      </c>
    </row>
    <row r="468" spans="1:2" ht="20.25" customHeight="1" x14ac:dyDescent="0.35">
      <c r="A468" s="171" t="s">
        <v>76</v>
      </c>
      <c r="B468" s="672" t="s">
        <v>534</v>
      </c>
    </row>
    <row r="469" spans="1:2" ht="20.25" customHeight="1" x14ac:dyDescent="0.35">
      <c r="A469" s="171" t="s">
        <v>411</v>
      </c>
      <c r="B469" s="672" t="s">
        <v>535</v>
      </c>
    </row>
    <row r="470" spans="1:2" ht="20.25" customHeight="1" x14ac:dyDescent="0.35">
      <c r="A470" s="171" t="s">
        <v>412</v>
      </c>
      <c r="B470" s="672" t="s">
        <v>536</v>
      </c>
    </row>
    <row r="471" spans="1:2" ht="20.25" customHeight="1" x14ac:dyDescent="0.35">
      <c r="A471" s="171" t="s">
        <v>413</v>
      </c>
      <c r="B471" s="672" t="s">
        <v>537</v>
      </c>
    </row>
    <row r="472" spans="1:2" ht="20.25" customHeight="1" x14ac:dyDescent="0.35">
      <c r="A472" s="171" t="s">
        <v>414</v>
      </c>
      <c r="B472" s="672" t="s">
        <v>538</v>
      </c>
    </row>
    <row r="473" spans="1:2" ht="20.25" customHeight="1" x14ac:dyDescent="0.35">
      <c r="A473" s="171" t="s">
        <v>415</v>
      </c>
      <c r="B473" s="672"/>
    </row>
  </sheetData>
  <sheetProtection password="C771" sheet="1" objects="1" scenarios="1" selectLockedCells="1"/>
  <dataValidations count="3">
    <dataValidation type="list" errorStyle="warning" allowBlank="1" showInputMessage="1" showErrorMessage="1" errorTitle="WRONG ENTRY" prompt="Auswahl!" sqref="B453:B454">
      <formula1>$D$118:$D$119</formula1>
    </dataValidation>
    <dataValidation type="list" allowBlank="1" showInputMessage="1" showErrorMessage="1" sqref="B455:B457">
      <formula1>$E$118:$E$120</formula1>
    </dataValidation>
    <dataValidation errorStyle="warning" allowBlank="1" showInputMessage="1" showErrorMessage="1" errorTitle="WRONG ENTRY" prompt="Auswahl!" sqref="A453 A454"/>
  </dataValidations>
  <pageMargins left="0.78740157480314965" right="0.70866141732283472" top="0.98425196850393704" bottom="0.78740157480314965" header="0.43307086614173229" footer="0.31496062992125984"/>
  <pageSetup paperSize="9" scale="48" fitToHeight="0" orientation="portrait" r:id="rId1"/>
  <headerFooter>
    <oddHeader>&amp;L&amp;"-,Fett"FINANCIAL PLAN&amp;C&amp;8Orange = Coputed automaticaly
&amp;R&amp;"-,Fett"&amp;A</oddHeader>
    <oddFooter>&amp;L&amp;8Stefan Pfaeffli / Alex Loetscher &amp;C&amp;8Copyright © Lucerne University of Applied Sciences and Arts / 
Lucerne School of Business&amp;RSeite &amp;P</oddFooter>
  </headerFooter>
  <rowBreaks count="1" manualBreakCount="1">
    <brk id="332" max="15" man="1"/>
  </rowBreaks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4"/>
  <sheetViews>
    <sheetView topLeftCell="A174" workbookViewId="0"/>
  </sheetViews>
  <sheetFormatPr baseColWidth="10" defaultColWidth="9.140625" defaultRowHeight="17.25" customHeight="1" x14ac:dyDescent="0.15"/>
  <cols>
    <col min="1" max="1" width="22.5703125" style="408" customWidth="1"/>
    <col min="2" max="6" width="9" style="408" customWidth="1"/>
    <col min="7" max="7" width="2.7109375" style="408" customWidth="1"/>
    <col min="8" max="8" width="23.28515625" style="408" customWidth="1"/>
    <col min="9" max="13" width="9" style="408" customWidth="1"/>
    <col min="14" max="16384" width="9.140625" style="408"/>
  </cols>
  <sheetData>
    <row r="1" spans="1:13" ht="13.5" hidden="1" customHeight="1" x14ac:dyDescent="0.15">
      <c r="A1" s="404" t="str">
        <f>'(B3) Struktura Organizative'!A5</f>
        <v>Numri</v>
      </c>
      <c r="B1" s="932" t="str">
        <f>'(B3) Struktura Organizative'!B5</f>
        <v>Funksioni</v>
      </c>
      <c r="C1" s="933"/>
      <c r="D1" s="933"/>
      <c r="E1" s="934"/>
      <c r="F1" s="405" t="str">
        <f>'(B3) Struktura Organizative'!D5</f>
        <v>Njësia administrative</v>
      </c>
      <c r="G1" s="406"/>
      <c r="H1" s="405" t="str">
        <f>'(B3) Struktura Organizative'!E5</f>
        <v>Përgjegjësi i funksionit</v>
      </c>
      <c r="I1" s="407"/>
      <c r="J1" s="935" t="e">
        <f>'(B3) Struktura Organizative'!#REF!</f>
        <v>#REF!</v>
      </c>
      <c r="K1" s="936"/>
      <c r="L1" s="937"/>
      <c r="M1" s="938" t="s">
        <v>410</v>
      </c>
    </row>
    <row r="2" spans="1:13" s="413" customFormat="1" ht="32.25" hidden="1" customHeight="1" x14ac:dyDescent="0.25">
      <c r="A2" s="409" t="s">
        <v>0</v>
      </c>
      <c r="B2" s="940"/>
      <c r="C2" s="941"/>
      <c r="D2" s="941"/>
      <c r="E2" s="942"/>
      <c r="F2" s="410"/>
      <c r="G2" s="411"/>
      <c r="H2" s="410"/>
      <c r="I2" s="412"/>
      <c r="J2" s="943"/>
      <c r="K2" s="944"/>
      <c r="L2" s="945"/>
      <c r="M2" s="939"/>
    </row>
    <row r="3" spans="1:13" ht="12.75" hidden="1" customHeight="1" x14ac:dyDescent="0.15"/>
    <row r="4" spans="1:13" ht="13.5" hidden="1" customHeight="1" x14ac:dyDescent="0.15">
      <c r="A4" s="414"/>
      <c r="B4" s="405" t="s">
        <v>377</v>
      </c>
      <c r="C4" s="406"/>
      <c r="D4" s="406"/>
      <c r="E4" s="406"/>
      <c r="F4" s="946" t="s">
        <v>67</v>
      </c>
      <c r="G4" s="947"/>
      <c r="H4" s="947"/>
      <c r="I4" s="948"/>
      <c r="J4" s="949" t="s">
        <v>68</v>
      </c>
      <c r="K4" s="949"/>
      <c r="L4" s="949"/>
      <c r="M4" s="949"/>
    </row>
    <row r="5" spans="1:13" ht="13.5" hidden="1" customHeight="1" x14ac:dyDescent="0.15">
      <c r="A5" s="415" t="s">
        <v>254</v>
      </c>
      <c r="B5" s="416"/>
      <c r="C5" s="417"/>
      <c r="D5" s="417"/>
      <c r="E5" s="417"/>
      <c r="F5" s="950"/>
      <c r="G5" s="951"/>
      <c r="H5" s="951"/>
      <c r="I5" s="952"/>
      <c r="J5" s="953"/>
      <c r="K5" s="953"/>
      <c r="L5" s="953"/>
      <c r="M5" s="953"/>
    </row>
    <row r="6" spans="1:13" ht="13.5" hidden="1" customHeight="1" x14ac:dyDescent="0.15">
      <c r="A6" s="415" t="s">
        <v>255</v>
      </c>
      <c r="B6" s="418"/>
      <c r="C6" s="419"/>
      <c r="D6" s="419"/>
      <c r="E6" s="419"/>
      <c r="F6" s="950"/>
      <c r="G6" s="951"/>
      <c r="H6" s="951"/>
      <c r="I6" s="952"/>
      <c r="J6" s="953"/>
      <c r="K6" s="953"/>
      <c r="L6" s="953"/>
      <c r="M6" s="953"/>
    </row>
    <row r="7" spans="1:13" ht="13.5" hidden="1" customHeight="1" x14ac:dyDescent="0.15">
      <c r="A7" s="415" t="s">
        <v>256</v>
      </c>
      <c r="B7" s="416"/>
      <c r="C7" s="417"/>
      <c r="D7" s="417"/>
      <c r="E7" s="417"/>
      <c r="F7" s="950"/>
      <c r="G7" s="951"/>
      <c r="H7" s="951"/>
      <c r="I7" s="952"/>
      <c r="J7" s="953"/>
      <c r="K7" s="953"/>
      <c r="L7" s="953"/>
      <c r="M7" s="953"/>
    </row>
    <row r="8" spans="1:13" ht="11.25" hidden="1" customHeight="1" x14ac:dyDescent="0.15"/>
    <row r="9" spans="1:13" ht="21" hidden="1" customHeight="1" x14ac:dyDescent="0.15">
      <c r="A9" s="935" t="str">
        <f>'Z2'!A9</f>
        <v>PËRMBLEDHJE KËRKESËS BUXHETORE</v>
      </c>
      <c r="B9" s="954"/>
      <c r="C9" s="954"/>
      <c r="D9" s="954"/>
      <c r="E9" s="954"/>
      <c r="F9" s="954"/>
      <c r="G9" s="954"/>
      <c r="H9" s="954"/>
      <c r="I9" s="954"/>
      <c r="J9" s="954"/>
      <c r="K9" s="954"/>
      <c r="L9" s="954"/>
      <c r="M9" s="955"/>
    </row>
    <row r="10" spans="1:13" s="425" customFormat="1" ht="26.25" hidden="1" customHeight="1" x14ac:dyDescent="0.25">
      <c r="A10" s="420"/>
      <c r="B10" s="421"/>
      <c r="C10" s="422"/>
      <c r="D10" s="422"/>
      <c r="E10" s="422"/>
      <c r="F10" s="422"/>
      <c r="G10" s="422"/>
      <c r="H10" s="422"/>
      <c r="I10" s="423" t="str">
        <f>'Z2'!I10</f>
        <v>Fakti Viti i kaluar</v>
      </c>
      <c r="J10" s="423" t="str">
        <f>'Z2'!J10</f>
        <v>Viti aktual (buxheti)</v>
      </c>
      <c r="K10" s="424">
        <f>'(B1)Informacion i përgjithshëm '!B7</f>
        <v>2013</v>
      </c>
      <c r="L10" s="424">
        <f>'(B1)Informacion i përgjithshëm '!B8</f>
        <v>2014</v>
      </c>
      <c r="M10" s="424">
        <f>'(B1)Informacion i përgjithshëm '!B9</f>
        <v>2015</v>
      </c>
    </row>
    <row r="11" spans="1:13" ht="12.75" hidden="1" customHeight="1" x14ac:dyDescent="0.15">
      <c r="A11" s="956" t="str">
        <f>'Z2'!A11</f>
        <v xml:space="preserve">Pagat dhe sigurimet shoqërore </v>
      </c>
      <c r="B11" s="957"/>
      <c r="C11" s="957"/>
      <c r="D11" s="957"/>
      <c r="E11" s="957"/>
      <c r="F11" s="957"/>
      <c r="G11" s="957"/>
      <c r="H11" s="957"/>
      <c r="I11" s="957"/>
      <c r="J11" s="958"/>
      <c r="K11" s="473">
        <f>SUM('KB 1'!K11,'KB 2'!K11,'KB 3'!K11,'KB 4'!K11,'KB 5'!K11,'KB 6'!K11,'KB 7'!K11,'KB 8'!K11,'KB 9'!K11,'KB 10'!K11,'KB 11'!K11,'KB 12'!K11,'KB 13'!K11,'KB 14'!K11,'KB 15'!K11,'KB 16'!K11,'KB 17'!K11,'KB 18'!K11,'KB 19'!K11,'KB 20'!K11,'KB 21'!K11,'KB 22'!K11,)</f>
        <v>12726</v>
      </c>
      <c r="L11" s="473">
        <f>SUM('KB 1'!L11,'KB 2'!L11,'KB 3'!L11,'KB 4'!L11,'KB 5'!L11,'KB 6'!L11,'KB 7'!L11,'KB 8'!L11,'KB 9'!L11,'KB 10'!L11,'KB 11'!L11,'KB 12'!L11,'KB 13'!L11,'KB 14'!L11,'KB 15'!L11,'KB 16'!L11,'KB 17'!L11,'KB 18'!L11,'KB 19'!L11,'KB 20'!L11,'KB 21'!L11,'KB 22'!L11,)</f>
        <v>13239</v>
      </c>
      <c r="M11" s="473">
        <f>SUM('KB 1'!M11,'KB 2'!M11,'KB 3'!M11,'KB 4'!M11,'KB 5'!M11,'KB 6'!M11,'KB 7'!M11,'KB 8'!M11,'KB 9'!M11,'KB 10'!M11,'KB 11'!M11,'KB 12'!M11,'KB 13'!M11,'KB 14'!M11,'KB 15'!M11,'KB 16'!M11,'KB 17'!M11,'KB 18'!M11,'KB 19'!M11,'KB 20'!M11,'KB 21'!M11,'KB 22'!M11,)</f>
        <v>13768</v>
      </c>
    </row>
    <row r="12" spans="1:13" s="425" customFormat="1" ht="9" hidden="1" x14ac:dyDescent="0.15">
      <c r="A12" s="956" t="str">
        <f>'Z2'!A12</f>
        <v>Shpenzime të tjera korrente (përjashto rroga dhe sigurime shoq.)</v>
      </c>
      <c r="B12" s="957"/>
      <c r="C12" s="957"/>
      <c r="D12" s="957"/>
      <c r="E12" s="957"/>
      <c r="F12" s="957"/>
      <c r="G12" s="957"/>
      <c r="H12" s="957"/>
      <c r="I12" s="957"/>
      <c r="J12" s="958"/>
      <c r="K12" s="473">
        <f>SUM('KB 1'!K12,'KB 2'!K12,'KB 3'!K12,'KB 4'!K12,'KB 5'!K12,'KB 6'!K12,'KB 7'!K12,'KB 8'!K12,'KB 9'!K12,'KB 10'!K12,'KB 11'!K12,'KB 12'!K12,'KB 13'!K12,'KB 14'!K12,'KB 15'!K12,'KB 16'!K12,'KB 17'!K12,'KB 18'!K12,'KB 19'!K12,'KB 20'!K12,'KB 21'!K12,'KB 22'!K12,)</f>
        <v>7296.4804000000004</v>
      </c>
      <c r="L12" s="473">
        <f>SUM('KB 1'!L12,'KB 2'!L12,'KB 3'!L12,'KB 4'!L12,'KB 5'!L12,'KB 6'!L12,'KB 7'!L12,'KB 8'!L12,'KB 9'!L12,'KB 10'!L12,'KB 11'!L12,'KB 12'!L12,'KB 13'!L12,'KB 14'!L12,'KB 15'!L12,'KB 16'!L12,'KB 17'!L12,'KB 18'!L12,'KB 19'!L12,'KB 20'!L12,'KB 21'!L12,'KB 22'!L12,)</f>
        <v>7912.0302489600008</v>
      </c>
      <c r="M12" s="473">
        <f>SUM('KB 1'!M12,'KB 2'!M12,'KB 3'!M12,'KB 4'!M12,'KB 5'!M12,'KB 6'!M12,'KB 7'!M12,'KB 8'!M12,'KB 9'!M12,'KB 10'!M12,'KB 11'!M12,'KB 12'!M12,'KB 13'!M12,'KB 14'!M12,'KB 15'!M12,'KB 16'!M12,'KB 17'!M12,'KB 18'!M12,'KB 19'!M12,'KB 20'!M12,'KB 21'!M12,'KB 22'!M12,)</f>
        <v>8213.0023866248939</v>
      </c>
    </row>
    <row r="13" spans="1:13" ht="12.75" hidden="1" customHeight="1" x14ac:dyDescent="0.15">
      <c r="A13" s="956" t="str">
        <f>'Z2'!A13</f>
        <v xml:space="preserve">Shpenzime kapitale </v>
      </c>
      <c r="B13" s="957"/>
      <c r="C13" s="957"/>
      <c r="D13" s="957"/>
      <c r="E13" s="957"/>
      <c r="F13" s="957"/>
      <c r="G13" s="957"/>
      <c r="H13" s="957"/>
      <c r="I13" s="957"/>
      <c r="J13" s="958"/>
      <c r="K13" s="473">
        <f>SUM('KB 1'!K13,'KB 2'!K13,'KB 3'!K13,'KB 4'!K13,'KB 5'!K13,'KB 6'!K13,'KB 7'!K13,'KB 8'!K13,'KB 9'!K13,'KB 10'!K13,'KB 11'!K13,'KB 12'!K13,'KB 13'!K13,'KB 14'!K13,'KB 15'!K13,'KB 16'!K13,'KB 17'!K13,'KB 18'!K13,'KB 19'!K13,'KB 20'!K13,'KB 21'!K13,'KB 22'!K13,)</f>
        <v>2912</v>
      </c>
      <c r="L13" s="473">
        <f>SUM('KB 1'!L13,'KB 2'!L13,'KB 3'!L13,'KB 4'!L13,'KB 5'!L13,'KB 6'!L13,'KB 7'!L13,'KB 8'!L13,'KB 9'!L13,'KB 10'!L13,'KB 11'!L13,'KB 12'!L13,'KB 13'!L13,'KB 14'!L13,'KB 15'!L13,'KB 16'!L13,'KB 17'!L13,'KB 18'!L13,'KB 19'!L13,'KB 20'!L13,'KB 21'!L13,'KB 22'!L13,)</f>
        <v>1866</v>
      </c>
      <c r="M13" s="473">
        <f>SUM('KB 1'!M13,'KB 2'!M13,'KB 3'!M13,'KB 4'!M13,'KB 5'!M13,'KB 6'!M13,'KB 7'!M13,'KB 8'!M13,'KB 9'!M13,'KB 10'!M13,'KB 11'!M13,'KB 12'!M13,'KB 13'!M13,'KB 14'!M13,'KB 15'!M13,'KB 16'!M13,'KB 17'!M13,'KB 18'!M13,'KB 19'!M13,'KB 20'!M13,'KB 21'!M13,'KB 22'!M13,)</f>
        <v>2053</v>
      </c>
    </row>
    <row r="14" spans="1:13" s="428" customFormat="1" ht="12.75" hidden="1" customHeight="1" x14ac:dyDescent="0.15">
      <c r="A14" s="946" t="str">
        <f>'Z2'!A14</f>
        <v>PARASHIKIMI I SHPENZIMEVE</v>
      </c>
      <c r="B14" s="947"/>
      <c r="C14" s="947"/>
      <c r="D14" s="947"/>
      <c r="E14" s="947"/>
      <c r="F14" s="947"/>
      <c r="G14" s="947"/>
      <c r="H14" s="948"/>
      <c r="I14" s="426">
        <f>SUM('KB 1'!I14,'KB 2'!I14,'KB 3'!I14,'KB 4'!I14,'KB 5'!I14,'KB 6'!I14,'KB 7'!I14,'KB 8'!I14,'KB 9'!I14,'KB 10'!I14,'KB 11'!I14,'KB 12'!I14,'KB 13'!I14,'KB 14'!I14,'KB 15'!I14,'KB 16'!I14,'KB 17'!I14,'KB 18'!I14,'KB 19'!I14,'KB 20'!I14,'KB 21'!I14,'KB 22'!I14,)</f>
        <v>21780</v>
      </c>
      <c r="J14" s="426">
        <f>SUM('KB 1'!J14,'KB 2'!J14,'KB 3'!J14,'KB 4'!J14,'KB 5'!J14,'KB 6'!J14,'KB 7'!J14,'KB 8'!J14,'KB 9'!J14,'KB 10'!J14,'KB 11'!J14,'KB 12'!J14,'KB 13'!J14,'KB 14'!J14,'KB 15'!J14,'KB 16'!J14,'KB 17'!J14,'KB 18'!J14,'KB 19'!J14,'KB 20'!J14,'KB 21'!J14,'KB 22'!J14,)</f>
        <v>27094</v>
      </c>
      <c r="K14" s="474">
        <f>SUM('KB 1'!K14,'KB 2'!K14,'KB 3'!K14,'KB 4'!K14,'KB 5'!K14,'KB 6'!K14,'KB 7'!K14,'KB 8'!K14,'KB 9'!K14,'KB 10'!K14,'KB 11'!K14,'KB 12'!K14,'KB 13'!K14,'KB 14'!K14,'KB 15'!K14,'KB 16'!K14,'KB 17'!K14,'KB 18'!K14,'KB 19'!K14,'KB 20'!K14,'KB 21'!K14,'KB 22'!K14,)</f>
        <v>22934.4804</v>
      </c>
      <c r="L14" s="474">
        <f>SUM('KB 1'!L14,'KB 2'!L14,'KB 3'!L14,'KB 4'!L14,'KB 5'!L14,'KB 6'!L14,'KB 7'!L14,'KB 8'!L14,'KB 9'!L14,'KB 10'!L14,'KB 11'!L14,'KB 12'!L14,'KB 13'!L14,'KB 14'!L14,'KB 15'!L14,'KB 16'!L14,'KB 17'!L14,'KB 18'!L14,'KB 19'!L14,'KB 20'!L14,'KB 21'!L14,'KB 22'!L14,)</f>
        <v>23017.03024896</v>
      </c>
      <c r="M14" s="474">
        <f>SUM('KB 1'!M14,'KB 2'!M14,'KB 3'!M14,'KB 4'!M14,'KB 5'!M14,'KB 6'!M14,'KB 7'!M14,'KB 8'!M14,'KB 9'!M14,'KB 10'!M14,'KB 11'!M14,'KB 12'!M14,'KB 13'!M14,'KB 14'!M14,'KB 15'!M14,'KB 16'!M14,'KB 17'!M14,'KB 18'!M14,'KB 19'!M14,'KB 20'!M14,'KB 21'!M14,'KB 22'!M14,)</f>
        <v>24034.002386624896</v>
      </c>
    </row>
    <row r="15" spans="1:13" ht="6.75" hidden="1" customHeight="1" x14ac:dyDescent="0.15">
      <c r="A15" s="429"/>
      <c r="B15" s="430"/>
      <c r="C15" s="430"/>
      <c r="D15" s="430"/>
      <c r="E15" s="430"/>
      <c r="F15" s="430"/>
      <c r="G15" s="430"/>
      <c r="H15" s="430"/>
      <c r="I15" s="430">
        <f>SUM('KB 1'!I15,'KB 2'!I15,'KB 3'!I15,'KB 4'!I15,'KB 5'!I15,'KB 6'!I15,'KB 7'!I15,'KB 8'!I15,'KB 9'!I15,'KB 10'!I15,'KB 11'!I15,'KB 12'!I15,'KB 13'!I15,'KB 14'!I15,'KB 15'!I15,'KB 16'!I15,'KB 17'!I15,'KB 18'!I15,'KB 19'!I15,'KB 20'!I15,'KB 21'!I15,'KB 22'!I15,)</f>
        <v>0</v>
      </c>
      <c r="J15" s="430">
        <f>SUM('KB 1'!J15,'KB 2'!J15,'KB 3'!J15,'KB 4'!J15,'KB 5'!J15,'KB 6'!J15,'KB 7'!J15,'KB 8'!J15,'KB 9'!J15,'KB 10'!J15,'KB 11'!J15,'KB 12'!J15,'KB 13'!J15,'KB 14'!J15,'KB 15'!J15,'KB 16'!J15,'KB 17'!J15,'KB 18'!J15,'KB 19'!J15,'KB 20'!J15,'KB 21'!J15,'KB 22'!J15,)</f>
        <v>0</v>
      </c>
      <c r="K15" s="475">
        <f>SUM('KB 1'!K15,'KB 2'!K15,'KB 3'!K15,'KB 4'!K15,'KB 5'!K15,'KB 6'!K15,'KB 7'!K15,'KB 8'!K15,'KB 9'!K15,'KB 10'!K15,'KB 11'!K15,'KB 12'!K15,'KB 13'!K15,'KB 14'!K15,'KB 15'!K15,'KB 16'!K15,'KB 17'!K15,'KB 18'!K15,'KB 19'!K15,'KB 20'!K15,'KB 21'!K15,'KB 22'!K15,)</f>
        <v>0</v>
      </c>
      <c r="L15" s="475">
        <f>SUM('KB 1'!L15,'KB 2'!L15,'KB 3'!L15,'KB 4'!L15,'KB 5'!L15,'KB 6'!L15,'KB 7'!L15,'KB 8'!L15,'KB 9'!L15,'KB 10'!L15,'KB 11'!L15,'KB 12'!L15,'KB 13'!L15,'KB 14'!L15,'KB 15'!L15,'KB 16'!L15,'KB 17'!L15,'KB 18'!L15,'KB 19'!L15,'KB 20'!L15,'KB 21'!L15,'KB 22'!L15,)</f>
        <v>0</v>
      </c>
      <c r="M15" s="476">
        <f>SUM('KB 1'!M15,'KB 2'!M15,'KB 3'!M15,'KB 4'!M15,'KB 5'!M15,'KB 6'!M15,'KB 7'!M15,'KB 8'!M15,'KB 9'!M15,'KB 10'!M15,'KB 11'!M15,'KB 12'!M15,'KB 13'!M15,'KB 14'!M15,'KB 15'!M15,'KB 16'!M15,'KB 17'!M15,'KB 18'!M15,'KB 19'!M15,'KB 20'!M15,'KB 21'!M15,'KB 22'!M15,)</f>
        <v>0</v>
      </c>
    </row>
    <row r="16" spans="1:13" ht="13.5" hidden="1" customHeight="1" x14ac:dyDescent="0.15">
      <c r="A16" s="946" t="str">
        <f>'Z2'!A16</f>
        <v xml:space="preserve">PARASHIKIMI I TË ARDHURAVE NGA TARIFAT </v>
      </c>
      <c r="B16" s="947"/>
      <c r="C16" s="947"/>
      <c r="D16" s="947"/>
      <c r="E16" s="947"/>
      <c r="F16" s="947"/>
      <c r="G16" s="947"/>
      <c r="H16" s="948"/>
      <c r="I16" s="426">
        <f>SUM('KB 1'!I16,'KB 2'!I16,'KB 3'!I16,'KB 4'!I16,'KB 5'!I16,'KB 6'!I16,'KB 7'!I16,'KB 8'!I16,'KB 9'!I16,'KB 10'!I16,'KB 11'!I16,'KB 12'!I16,'KB 13'!I16,'KB 14'!I16,'KB 15'!I16,'KB 16'!I16,'KB 17'!I16,'KB 18'!I16,'KB 19'!I16,'KB 20'!I16,'KB 21'!I16,'KB 22'!I16,)</f>
        <v>1281</v>
      </c>
      <c r="J16" s="426">
        <f>SUM('KB 1'!J16,'KB 2'!J16,'KB 3'!J16,'KB 4'!J16,'KB 5'!J16,'KB 6'!J16,'KB 7'!J16,'KB 8'!J16,'KB 9'!J16,'KB 10'!J16,'KB 11'!J16,'KB 12'!J16,'KB 13'!J16,'KB 14'!J16,'KB 15'!J16,'KB 16'!J16,'KB 17'!J16,'KB 18'!J16,'KB 19'!J16,'KB 20'!J16,'KB 21'!J16,'KB 22'!J16,)</f>
        <v>2795</v>
      </c>
      <c r="K16" s="474">
        <f>SUM('KB 1'!K16,'KB 2'!K16,'KB 3'!K16,'KB 4'!K16,'KB 5'!K16,'KB 6'!K16,'KB 7'!K16,'KB 8'!K16,'KB 9'!K16,'KB 10'!K16,'KB 11'!K16,'KB 12'!K16,'KB 13'!K16,'KB 14'!K16,'KB 15'!K16,'KB 16'!K16,'KB 17'!K16,'KB 18'!K16,'KB 19'!K16,'KB 20'!K16,'KB 21'!K16,'KB 22'!K16,)</f>
        <v>3605.11</v>
      </c>
      <c r="L16" s="474">
        <f>SUM('KB 1'!L16,'KB 2'!L16,'KB 3'!L16,'KB 4'!L16,'KB 5'!L16,'KB 6'!L16,'KB 7'!L16,'KB 8'!L16,'KB 9'!L16,'KB 10'!L16,'KB 11'!L16,'KB 12'!L16,'KB 13'!L16,'KB 14'!L16,'KB 15'!L16,'KB 16'!L16,'KB 17'!L16,'KB 18'!L16,'KB 19'!L16,'KB 20'!L16,'KB 21'!L16,'KB 22'!L16,)</f>
        <v>3804.99991</v>
      </c>
      <c r="M16" s="474">
        <f>SUM('KB 1'!M16,'KB 2'!M16,'KB 3'!M16,'KB 4'!M16,'KB 5'!M16,'KB 6'!M16,'KB 7'!M16,'KB 8'!M16,'KB 9'!M16,'KB 10'!M16,'KB 11'!M16,'KB 12'!M16,'KB 13'!M16,'KB 14'!M16,'KB 15'!M16,'KB 16'!M16,'KB 17'!M16,'KB 18'!M16,'KB 19'!M16,'KB 20'!M16,'KB 21'!M16,'KB 22'!M16,)</f>
        <v>3804.99991</v>
      </c>
    </row>
    <row r="17" spans="1:13" ht="6.75" hidden="1" customHeight="1" x14ac:dyDescent="0.15">
      <c r="A17" s="429"/>
      <c r="B17" s="430"/>
      <c r="C17" s="430"/>
      <c r="D17" s="430"/>
      <c r="E17" s="430"/>
      <c r="F17" s="430"/>
      <c r="G17" s="430"/>
      <c r="H17" s="430"/>
      <c r="I17" s="430">
        <f>SUM('KB 1'!I17,'KB 2'!I17,'KB 3'!I17,'KB 4'!I17,'KB 5'!I17,'KB 6'!I17,'KB 7'!I17,'KB 8'!I17,'KB 9'!I17,'KB 10'!I17,'KB 11'!I17,'KB 12'!I17,'KB 13'!I17,'KB 14'!I17,'KB 15'!I17,'KB 16'!I17,'KB 17'!I17,'KB 18'!I17,'KB 19'!I17,'KB 20'!I17,'KB 21'!I17,'KB 22'!I17,)</f>
        <v>0</v>
      </c>
      <c r="J17" s="430">
        <f>SUM('KB 1'!J17,'KB 2'!J17,'KB 3'!J17,'KB 4'!J17,'KB 5'!J17,'KB 6'!J17,'KB 7'!J17,'KB 8'!J17,'KB 9'!J17,'KB 10'!J17,'KB 11'!J17,'KB 12'!J17,'KB 13'!J17,'KB 14'!J17,'KB 15'!J17,'KB 16'!J17,'KB 17'!J17,'KB 18'!J17,'KB 19'!J17,'KB 20'!J17,'KB 21'!J17,'KB 22'!J17,)</f>
        <v>0</v>
      </c>
      <c r="K17" s="475">
        <f>SUM('KB 1'!K17,'KB 2'!K17,'KB 3'!K17,'KB 4'!K17,'KB 5'!K17,'KB 6'!K17,'KB 7'!K17,'KB 8'!K17,'KB 9'!K17,'KB 10'!K17,'KB 11'!K17,'KB 12'!K17,'KB 13'!K17,'KB 14'!K17,'KB 15'!K17,'KB 16'!K17,'KB 17'!K17,'KB 18'!K17,'KB 19'!K17,'KB 20'!K17,'KB 21'!K17,'KB 22'!K17,)</f>
        <v>0</v>
      </c>
      <c r="L17" s="475">
        <f>SUM('KB 1'!L17,'KB 2'!L17,'KB 3'!L17,'KB 4'!L17,'KB 5'!L17,'KB 6'!L17,'KB 7'!L17,'KB 8'!L17,'KB 9'!L17,'KB 10'!L17,'KB 11'!L17,'KB 12'!L17,'KB 13'!L17,'KB 14'!L17,'KB 15'!L17,'KB 16'!L17,'KB 17'!L17,'KB 18'!L17,'KB 19'!L17,'KB 20'!L17,'KB 21'!L17,'KB 22'!L17,)</f>
        <v>0</v>
      </c>
      <c r="M17" s="476">
        <f>SUM('KB 1'!M17,'KB 2'!M17,'KB 3'!M17,'KB 4'!M17,'KB 5'!M17,'KB 6'!M17,'KB 7'!M17,'KB 8'!M17,'KB 9'!M17,'KB 10'!M17,'KB 11'!M17,'KB 12'!M17,'KB 13'!M17,'KB 14'!M17,'KB 15'!M17,'KB 16'!M17,'KB 17'!M17,'KB 18'!M17,'KB 19'!M17,'KB 20'!M17,'KB 21'!M17,'KB 22'!M17,)</f>
        <v>0</v>
      </c>
    </row>
    <row r="18" spans="1:13" ht="13.5" hidden="1" customHeight="1" x14ac:dyDescent="0.15">
      <c r="A18" s="946" t="str">
        <f>'Z2'!A18</f>
        <v xml:space="preserve">PARASHIKIMI I TË ARDHURAVE ME DESTINACION  </v>
      </c>
      <c r="B18" s="947"/>
      <c r="C18" s="947"/>
      <c r="D18" s="947"/>
      <c r="E18" s="947"/>
      <c r="F18" s="947"/>
      <c r="G18" s="947"/>
      <c r="H18" s="948"/>
      <c r="I18" s="426">
        <f>SUM('KB 1'!I18,'KB 2'!I18,'KB 3'!I18,'KB 4'!I18,'KB 5'!I18,'KB 6'!I18,'KB 7'!I18,'KB 8'!I18,'KB 9'!I18,'KB 10'!I18,'KB 11'!I18,'KB 12'!I18,'KB 13'!I18,'KB 14'!I18,'KB 15'!I18,'KB 16'!I18,'KB 17'!I18,'KB 18'!I18,'KB 19'!I18,'KB 20'!I18,'KB 21'!I18,'KB 22'!I18,)</f>
        <v>4786</v>
      </c>
      <c r="J18" s="426">
        <f>SUM('KB 1'!J18,'KB 2'!J18,'KB 3'!J18,'KB 4'!J18,'KB 5'!J18,'KB 6'!J18,'KB 7'!J18,'KB 8'!J18,'KB 9'!J18,'KB 10'!J18,'KB 11'!J18,'KB 12'!J18,'KB 13'!J18,'KB 14'!J18,'KB 15'!J18,'KB 16'!J18,'KB 17'!J18,'KB 18'!J18,'KB 19'!J18,'KB 20'!J18,'KB 21'!J18,'KB 22'!J18,)</f>
        <v>5500</v>
      </c>
      <c r="K18" s="474">
        <f>SUM('KB 1'!K18,'KB 2'!K18,'KB 3'!K18,'KB 4'!K18,'KB 5'!K18,'KB 6'!K18,'KB 7'!K18,'KB 8'!K18,'KB 9'!K18,'KB 10'!K18,'KB 11'!K18,'KB 12'!K18,'KB 13'!K18,'KB 14'!K18,'KB 15'!K18,'KB 16'!K18,'KB 17'!K18,'KB 18'!K18,'KB 19'!K18,'KB 20'!K18,'KB 21'!K18,'KB 22'!K18,)</f>
        <v>0</v>
      </c>
      <c r="L18" s="474">
        <f>SUM('KB 1'!L18,'KB 2'!L18,'KB 3'!L18,'KB 4'!L18,'KB 5'!L18,'KB 6'!L18,'KB 7'!L18,'KB 8'!L18,'KB 9'!L18,'KB 10'!L18,'KB 11'!L18,'KB 12'!L18,'KB 13'!L18,'KB 14'!L18,'KB 15'!L18,'KB 16'!L18,'KB 17'!L18,'KB 18'!L18,'KB 19'!L18,'KB 20'!L18,'KB 21'!L18,'KB 22'!L18,)</f>
        <v>0</v>
      </c>
      <c r="M18" s="474">
        <f>SUM('KB 1'!M18,'KB 2'!M18,'KB 3'!M18,'KB 4'!M18,'KB 5'!M18,'KB 6'!M18,'KB 7'!M18,'KB 8'!M18,'KB 9'!M18,'KB 10'!M18,'KB 11'!M18,'KB 12'!M18,'KB 13'!M18,'KB 14'!M18,'KB 15'!M18,'KB 16'!M18,'KB 17'!M18,'KB 18'!M18,'KB 19'!M18,'KB 20'!M18,'KB 21'!M18,'KB 22'!M18,)</f>
        <v>0</v>
      </c>
    </row>
    <row r="19" spans="1:13" ht="6.75" hidden="1" customHeight="1" x14ac:dyDescent="0.15">
      <c r="A19" s="429"/>
      <c r="B19" s="430"/>
      <c r="C19" s="430"/>
      <c r="D19" s="430"/>
      <c r="E19" s="430"/>
      <c r="F19" s="430"/>
      <c r="G19" s="430"/>
      <c r="H19" s="430"/>
      <c r="I19" s="430"/>
      <c r="J19" s="430"/>
      <c r="K19" s="475">
        <f>SUM('KB 1'!K19,'KB 2'!K19,'KB 3'!K19,'KB 4'!K19,'KB 5'!K19,'KB 6'!K19,'KB 7'!K19,'KB 8'!K19,'KB 9'!K19,'KB 10'!K19,'KB 11'!K19,'KB 12'!K19,'KB 13'!K19,'KB 14'!K19,'KB 15'!K19,'KB 16'!K19,'KB 17'!K19,'KB 18'!K19,'KB 19'!K19,'KB 20'!K19,'KB 21'!K19,'KB 22'!K19,)</f>
        <v>0</v>
      </c>
      <c r="L19" s="475">
        <f>SUM('KB 1'!L19,'KB 2'!L19,'KB 3'!L19,'KB 4'!L19,'KB 5'!L19,'KB 6'!L19,'KB 7'!L19,'KB 8'!L19,'KB 9'!L19,'KB 10'!L19,'KB 11'!L19,'KB 12'!L19,'KB 13'!L19,'KB 14'!L19,'KB 15'!L19,'KB 16'!L19,'KB 17'!L19,'KB 18'!L19,'KB 19'!L19,'KB 20'!L19,'KB 21'!L19,'KB 22'!L19,)</f>
        <v>0</v>
      </c>
      <c r="M19" s="476">
        <f>SUM('KB 1'!M19,'KB 2'!M19,'KB 3'!M19,'KB 4'!M19,'KB 5'!M19,'KB 6'!M19,'KB 7'!M19,'KB 8'!M19,'KB 9'!M19,'KB 10'!M19,'KB 11'!M19,'KB 12'!M19,'KB 13'!M19,'KB 14'!M19,'KB 15'!M19,'KB 16'!M19,'KB 17'!M19,'KB 18'!M19,'KB 19'!M19,'KB 20'!M19,'KB 21'!M19,'KB 22'!M19,)</f>
        <v>0</v>
      </c>
    </row>
    <row r="20" spans="1:13" s="428" customFormat="1" ht="12.75" hidden="1" customHeight="1" x14ac:dyDescent="0.15">
      <c r="A20" s="959" t="str">
        <f>'Z2'!A20</f>
        <v xml:space="preserve">SHUMA NETO E KËRKUAR </v>
      </c>
      <c r="B20" s="960"/>
      <c r="C20" s="960"/>
      <c r="D20" s="960"/>
      <c r="E20" s="960"/>
      <c r="F20" s="960"/>
      <c r="G20" s="960"/>
      <c r="H20" s="961"/>
      <c r="I20" s="431">
        <f>SUM('KB 1'!I20,'KB 2'!I20,'KB 3'!I20,'KB 4'!I20,'KB 5'!I20,'KB 6'!I20,'KB 7'!I20,'KB 8'!I20,'KB 9'!I20,'KB 10'!I20,'KB 11'!I20,'KB 12'!I20,'KB 13'!I20,'KB 14'!I20,'KB 15'!I20,'KB 16'!I20,'KB 17'!I20,'KB 18'!I20,'KB 19'!I20,'KB 20'!I20,'KB 21'!I20,'KB 22'!I20,)</f>
        <v>15713</v>
      </c>
      <c r="J20" s="431">
        <f>SUM('KB 1'!J20,'KB 2'!J20,'KB 3'!J20,'KB 4'!J20,'KB 5'!J20,'KB 6'!J20,'KB 7'!J20,'KB 8'!J20,'KB 9'!J20,'KB 10'!J20,'KB 11'!J20,'KB 12'!J20,'KB 13'!J20,'KB 14'!J20,'KB 15'!J20,'KB 16'!J20,'KB 17'!J20,'KB 18'!J20,'KB 19'!J20,'KB 20'!J20,'KB 21'!J20,'KB 22'!J20,)</f>
        <v>18799</v>
      </c>
      <c r="K20" s="477">
        <f>SUM('KB 1'!K20,'KB 2'!K20,'KB 3'!K20,'KB 4'!K20,'KB 5'!K20,'KB 6'!K20,'KB 7'!K20,'KB 8'!K20,'KB 9'!K20,'KB 10'!K20,'KB 11'!K20,'KB 12'!K20,'KB 13'!K20,'KB 14'!K20,'KB 15'!K20,'KB 16'!K20,'KB 17'!K20,'KB 18'!K20,'KB 19'!K20,'KB 20'!K20,'KB 21'!K20,'KB 22'!K20,)</f>
        <v>19329.370400000003</v>
      </c>
      <c r="L20" s="477">
        <f>SUM('KB 1'!L20,'KB 2'!L20,'KB 3'!L20,'KB 4'!L20,'KB 5'!L20,'KB 6'!L20,'KB 7'!L20,'KB 8'!L20,'KB 9'!L20,'KB 10'!L20,'KB 11'!L20,'KB 12'!L20,'KB 13'!L20,'KB 14'!L20,'KB 15'!L20,'KB 16'!L20,'KB 17'!L20,'KB 18'!L20,'KB 19'!L20,'KB 20'!L20,'KB 21'!L20,'KB 22'!L20,)</f>
        <v>19212.030338960001</v>
      </c>
      <c r="M20" s="477">
        <f>SUM('KB 1'!M20,'KB 2'!M20,'KB 3'!M20,'KB 4'!M20,'KB 5'!M20,'KB 6'!M20,'KB 7'!M20,'KB 8'!M20,'KB 9'!M20,'KB 10'!M20,'KB 11'!M20,'KB 12'!M20,'KB 13'!M20,'KB 14'!M20,'KB 15'!M20,'KB 16'!M20,'KB 17'!M20,'KB 18'!M20,'KB 19'!M20,'KB 20'!M20,'KB 21'!M20,'KB 22'!M20,)</f>
        <v>20229.002476624897</v>
      </c>
    </row>
    <row r="21" spans="1:13" ht="11.25" hidden="1" customHeight="1" x14ac:dyDescent="0.15">
      <c r="I21" s="432">
        <f>I69+I103+I137</f>
        <v>15713</v>
      </c>
      <c r="J21" s="432">
        <f>J69+J103+J137</f>
        <v>18799</v>
      </c>
      <c r="K21" s="432">
        <f>K69+K103+K137</f>
        <v>19329.370400000003</v>
      </c>
      <c r="L21" s="432">
        <f>L69+L103+L137</f>
        <v>19212.030338960001</v>
      </c>
      <c r="M21" s="432">
        <f>M69+M103+M137</f>
        <v>20229.002476624897</v>
      </c>
    </row>
    <row r="22" spans="1:13" ht="23.25" hidden="1" customHeight="1" x14ac:dyDescent="0.15">
      <c r="A22" s="935" t="str">
        <f>'Z2'!A22</f>
        <v xml:space="preserve">PËRPUTHSHMËRIA ME TAVANET </v>
      </c>
      <c r="B22" s="954"/>
      <c r="C22" s="954"/>
      <c r="D22" s="954"/>
      <c r="E22" s="954"/>
      <c r="F22" s="954"/>
      <c r="G22" s="954"/>
      <c r="H22" s="954"/>
      <c r="I22" s="954"/>
      <c r="J22" s="954"/>
      <c r="K22" s="954"/>
      <c r="L22" s="954"/>
      <c r="M22" s="955"/>
    </row>
    <row r="23" spans="1:13" s="425" customFormat="1" ht="26.25" hidden="1" customHeight="1" x14ac:dyDescent="0.25">
      <c r="A23" s="420"/>
      <c r="B23" s="421"/>
      <c r="C23" s="422"/>
      <c r="D23" s="422"/>
      <c r="E23" s="422"/>
      <c r="F23" s="422"/>
      <c r="G23" s="422"/>
      <c r="H23" s="422"/>
      <c r="I23" s="422"/>
      <c r="J23" s="422"/>
      <c r="K23" s="424">
        <f>K10</f>
        <v>2013</v>
      </c>
      <c r="L23" s="424">
        <f>L10</f>
        <v>2014</v>
      </c>
      <c r="M23" s="424">
        <f>M10</f>
        <v>2015</v>
      </c>
    </row>
    <row r="24" spans="1:13" ht="12" hidden="1" customHeight="1" x14ac:dyDescent="0.15">
      <c r="A24" s="962" t="str">
        <f>'Z2'!A24</f>
        <v xml:space="preserve">Tavan i përgjithshëm </v>
      </c>
      <c r="B24" s="963"/>
      <c r="C24" s="963"/>
      <c r="D24" s="963"/>
      <c r="E24" s="963"/>
      <c r="F24" s="963"/>
      <c r="G24" s="963"/>
      <c r="H24" s="963"/>
      <c r="I24" s="963"/>
      <c r="J24" s="964"/>
      <c r="K24" s="478">
        <f>SUM('KB 1'!K24,'KB 2'!K24,'KB 3'!K24,'KB 4'!K24,'KB 5'!K24,'KB 6'!K24,'KB 7'!K24,'KB 8'!K24,'KB 9'!K24,'KB 10'!K24,'KB 11'!K24,'KB 12'!K24,'KB 13'!K24,'KB 14'!K24,'KB 15'!K24,'KB 16'!K24,'KB 17'!K24,'KB 18'!K24,'KB 19'!K24,'KB 20'!K24,'KB 21'!K24,'KB 22'!K24,)</f>
        <v>22933</v>
      </c>
      <c r="L24" s="478">
        <f>SUM('KB 1'!L24,'KB 2'!L24,'KB 3'!L24,'KB 4'!L24,'KB 5'!L24,'KB 6'!L24,'KB 7'!L24,'KB 8'!L24,'KB 9'!L24,'KB 10'!L24,'KB 11'!L24,'KB 12'!L24,'KB 13'!L24,'KB 14'!L24,'KB 15'!L24,'KB 16'!L24,'KB 17'!L24,'KB 18'!L24,'KB 19'!L24,'KB 20'!L24,'KB 21'!L24,'KB 22'!L24,)</f>
        <v>23014</v>
      </c>
      <c r="M24" s="478">
        <f>SUM('KB 1'!M24,'KB 2'!M24,'KB 3'!M24,'KB 4'!M24,'KB 5'!M24,'KB 6'!M24,'KB 7'!M24,'KB 8'!M24,'KB 9'!M24,'KB 10'!M24,'KB 11'!M24,'KB 12'!M24,'KB 13'!M24,'KB 14'!M24,'KB 15'!M24,'KB 16'!M24,'KB 17'!M24,'KB 18'!M24,'KB 19'!M24,'KB 20'!M24,'KB 21'!M24,'KB 22'!M24,)</f>
        <v>24035</v>
      </c>
    </row>
    <row r="25" spans="1:13" ht="12" hidden="1" customHeight="1" x14ac:dyDescent="0.15">
      <c r="A25" s="965" t="str">
        <f>'Z2'!A25</f>
        <v>SHPENZIME TË PARASHIKUARA</v>
      </c>
      <c r="B25" s="966"/>
      <c r="C25" s="966"/>
      <c r="D25" s="966"/>
      <c r="E25" s="966"/>
      <c r="F25" s="966"/>
      <c r="G25" s="966"/>
      <c r="H25" s="966"/>
      <c r="I25" s="966"/>
      <c r="J25" s="967"/>
      <c r="K25" s="479">
        <f>SUM('KB 1'!K25,'KB 2'!K25,'KB 3'!K25,'KB 4'!K25,'KB 5'!K25,'KB 6'!K25,'KB 7'!K25,'KB 8'!K25,'KB 9'!K25,'KB 10'!K25,'KB 11'!K25,'KB 12'!K25,'KB 13'!K25,'KB 14'!K25,'KB 15'!K25,'KB 16'!K25,'KB 17'!K25,'KB 18'!K25,'KB 19'!K25,'KB 20'!K25,'KB 21'!K25,'KB 22'!K25,)</f>
        <v>22934.4804</v>
      </c>
      <c r="L25" s="479">
        <f>SUM('KB 1'!L25,'KB 2'!L25,'KB 3'!L25,'KB 4'!L25,'KB 5'!L25,'KB 6'!L25,'KB 7'!L25,'KB 8'!L25,'KB 9'!L25,'KB 10'!L25,'KB 11'!L25,'KB 12'!L25,'KB 13'!L25,'KB 14'!L25,'KB 15'!L25,'KB 16'!L25,'KB 17'!L25,'KB 18'!L25,'KB 19'!L25,'KB 20'!L25,'KB 21'!L25,'KB 22'!L25,)</f>
        <v>23017.03024896</v>
      </c>
      <c r="M25" s="480">
        <f>SUM('KB 1'!M25,'KB 2'!M25,'KB 3'!M25,'KB 4'!M25,'KB 5'!M25,'KB 6'!M25,'KB 7'!M25,'KB 8'!M25,'KB 9'!M25,'KB 10'!M25,'KB 11'!M25,'KB 12'!M25,'KB 13'!M25,'KB 14'!M25,'KB 15'!M25,'KB 16'!M25,'KB 17'!M25,'KB 18'!M25,'KB 19'!M25,'KB 20'!M25,'KB 21'!M25,'KB 22'!M25,)</f>
        <v>24034.002386624896</v>
      </c>
    </row>
    <row r="26" spans="1:13" ht="12.75" hidden="1" customHeight="1" x14ac:dyDescent="0.15">
      <c r="A26" s="956" t="str">
        <f>'Z2'!A26</f>
        <v>Diferenca e tavanit të përgjithshëm (duhet të jetë &lt; 0)</v>
      </c>
      <c r="B26" s="957"/>
      <c r="C26" s="957"/>
      <c r="D26" s="957"/>
      <c r="E26" s="957"/>
      <c r="F26" s="957"/>
      <c r="G26" s="957"/>
      <c r="H26" s="957"/>
      <c r="I26" s="957"/>
      <c r="J26" s="433" t="str">
        <f>IF(AND(K26&lt;0.4,L26&lt;0.4,M26&lt;0.4),"OK!","STOP!")</f>
        <v>STOP!</v>
      </c>
      <c r="K26" s="479">
        <f>SUM('KB 1'!K26,'KB 2'!K26,'KB 3'!K26,'KB 4'!K26,'KB 5'!K26,'KB 6'!K26,'KB 7'!K26,'KB 8'!K26,'KB 9'!K26,'KB 10'!K26,'KB 11'!K26,'KB 12'!K26,'KB 13'!K26,'KB 14'!K26,'KB 15'!K26,'KB 16'!K26,'KB 17'!K26,'KB 18'!K26,'KB 19'!K26,'KB 20'!K26,'KB 21'!K26,'KB 22'!K26,)</f>
        <v>1.4804000000007136</v>
      </c>
      <c r="L26" s="479">
        <f>SUM('KB 1'!L26,'KB 2'!L26,'KB 3'!L26,'KB 4'!L26,'KB 5'!L26,'KB 6'!L26,'KB 7'!L26,'KB 8'!L26,'KB 9'!L26,'KB 10'!L26,'KB 11'!L26,'KB 12'!L26,'KB 13'!L26,'KB 14'!L26,'KB 15'!L26,'KB 16'!L26,'KB 17'!L26,'KB 18'!L26,'KB 19'!L26,'KB 20'!L26,'KB 21'!L26,'KB 22'!L26,)</f>
        <v>3.0302489600007902</v>
      </c>
      <c r="M26" s="480">
        <f>SUM('KB 1'!M26,'KB 2'!M26,'KB 3'!M26,'KB 4'!M26,'KB 5'!M26,'KB 6'!M26,'KB 7'!M26,'KB 8'!M26,'KB 9'!M26,'KB 10'!M26,'KB 11'!M26,'KB 12'!M26,'KB 13'!M26,'KB 14'!M26,'KB 15'!M26,'KB 16'!M26,'KB 17'!M26,'KB 18'!M26,'KB 19'!M26,'KB 20'!M26,'KB 21'!M26,'KB 22'!M26,)</f>
        <v>-0.99761337510449266</v>
      </c>
    </row>
    <row r="27" spans="1:13" ht="6.75" hidden="1" customHeight="1" x14ac:dyDescent="0.15">
      <c r="A27" s="429"/>
      <c r="B27" s="430"/>
      <c r="C27" s="430"/>
      <c r="D27" s="430"/>
      <c r="E27" s="430"/>
      <c r="F27" s="430"/>
      <c r="G27" s="430"/>
      <c r="H27" s="430"/>
      <c r="I27" s="430"/>
      <c r="J27" s="430"/>
      <c r="K27" s="475">
        <f>SUM('KB 1'!K27,'KB 2'!K27,'KB 3'!K27,'KB 4'!K27,'KB 5'!K27,'KB 6'!K27,'KB 7'!K27,'KB 8'!K27,'KB 9'!K27,'KB 10'!K27,'KB 11'!K27,'KB 12'!K27,'KB 13'!K27,'KB 14'!K27,'KB 15'!K27,'KB 16'!K27,'KB 17'!K27,'KB 18'!K27,'KB 19'!K27,'KB 20'!K27,'KB 21'!K27,'KB 22'!K27,)</f>
        <v>0</v>
      </c>
      <c r="L27" s="475">
        <f>SUM('KB 1'!L27,'KB 2'!L27,'KB 3'!L27,'KB 4'!L27,'KB 5'!L27,'KB 6'!L27,'KB 7'!L27,'KB 8'!L27,'KB 9'!L27,'KB 10'!L27,'KB 11'!L27,'KB 12'!L27,'KB 13'!L27,'KB 14'!L27,'KB 15'!L27,'KB 16'!L27,'KB 17'!L27,'KB 18'!L27,'KB 19'!L27,'KB 20'!L27,'KB 21'!L27,'KB 22'!L27,)</f>
        <v>0</v>
      </c>
      <c r="M27" s="476">
        <f>SUM('KB 1'!M27,'KB 2'!M27,'KB 3'!M27,'KB 4'!M27,'KB 5'!M27,'KB 6'!M27,'KB 7'!M27,'KB 8'!M27,'KB 9'!M27,'KB 10'!M27,'KB 11'!M27,'KB 12'!M27,'KB 13'!M27,'KB 14'!M27,'KB 15'!M27,'KB 16'!M27,'KB 17'!M27,'KB 18'!M27,'KB 19'!M27,'KB 20'!M27,'KB 21'!M27,'KB 22'!M27,)</f>
        <v>0</v>
      </c>
    </row>
    <row r="28" spans="1:13" ht="12.75" hidden="1" customHeight="1" x14ac:dyDescent="0.15">
      <c r="A28" s="962" t="str">
        <f>'Z2'!A28</f>
        <v xml:space="preserve">Tavani për pagat dhe sigurimet shoqërore </v>
      </c>
      <c r="B28" s="963"/>
      <c r="C28" s="963"/>
      <c r="D28" s="963"/>
      <c r="E28" s="963"/>
      <c r="F28" s="963"/>
      <c r="G28" s="963"/>
      <c r="H28" s="963"/>
      <c r="I28" s="963"/>
      <c r="J28" s="964"/>
      <c r="K28" s="478">
        <f>SUM('KB 1'!K28,'KB 2'!K28,'KB 3'!K28,'KB 4'!K28,'KB 5'!K28,'KB 6'!K28,'KB 7'!K28,'KB 8'!K28,'KB 9'!K28,'KB 10'!K28,'KB 11'!K28,'KB 12'!K28,'KB 13'!K28,'KB 14'!K28,'KB 15'!K28,'KB 16'!K28,'KB 17'!K28,'KB 18'!K28,'KB 19'!K28,'KB 20'!K28,'KB 21'!K28,'KB 22'!K28,)</f>
        <v>12726</v>
      </c>
      <c r="L28" s="478">
        <f>SUM('KB 1'!L28,'KB 2'!L28,'KB 3'!L28,'KB 4'!L28,'KB 5'!L28,'KB 6'!L28,'KB 7'!L28,'KB 8'!L28,'KB 9'!L28,'KB 10'!L28,'KB 11'!L28,'KB 12'!L28,'KB 13'!L28,'KB 14'!L28,'KB 15'!L28,'KB 16'!L28,'KB 17'!L28,'KB 18'!L28,'KB 19'!L28,'KB 20'!L28,'KB 21'!L28,'KB 22'!L28,)</f>
        <v>13239</v>
      </c>
      <c r="M28" s="478">
        <f>SUM('KB 1'!M28,'KB 2'!M28,'KB 3'!M28,'KB 4'!M28,'KB 5'!M28,'KB 6'!M28,'KB 7'!M28,'KB 8'!M28,'KB 9'!M28,'KB 10'!M28,'KB 11'!M28,'KB 12'!M28,'KB 13'!M28,'KB 14'!M28,'KB 15'!M28,'KB 16'!M28,'KB 17'!M28,'KB 18'!M28,'KB 19'!M28,'KB 20'!M28,'KB 21'!M28,'KB 22'!M28,)</f>
        <v>13768</v>
      </c>
    </row>
    <row r="29" spans="1:13" ht="12.75" hidden="1" customHeight="1" x14ac:dyDescent="0.15">
      <c r="A29" s="956" t="str">
        <f>'Z2'!A29</f>
        <v xml:space="preserve">Pagat dhe sigurimet shoqërore </v>
      </c>
      <c r="B29" s="957"/>
      <c r="C29" s="957"/>
      <c r="D29" s="957"/>
      <c r="E29" s="957"/>
      <c r="F29" s="957"/>
      <c r="G29" s="957"/>
      <c r="H29" s="957"/>
      <c r="I29" s="957"/>
      <c r="J29" s="958"/>
      <c r="K29" s="479">
        <f>SUM('KB 1'!K29,'KB 2'!K29,'KB 3'!K29,'KB 4'!K29,'KB 5'!K29,'KB 6'!K29,'KB 7'!K29,'KB 8'!K29,'KB 9'!K29,'KB 10'!K29,'KB 11'!K29,'KB 12'!K29,'KB 13'!K29,'KB 14'!K29,'KB 15'!K29,'KB 16'!K29,'KB 17'!K29,'KB 18'!K29,'KB 19'!K29,'KB 20'!K29,'KB 21'!K29,'KB 22'!K29,)</f>
        <v>12726</v>
      </c>
      <c r="L29" s="479">
        <f>SUM('KB 1'!L29,'KB 2'!L29,'KB 3'!L29,'KB 4'!L29,'KB 5'!L29,'KB 6'!L29,'KB 7'!L29,'KB 8'!L29,'KB 9'!L29,'KB 10'!L29,'KB 11'!L29,'KB 12'!L29,'KB 13'!L29,'KB 14'!L29,'KB 15'!L29,'KB 16'!L29,'KB 17'!L29,'KB 18'!L29,'KB 19'!L29,'KB 20'!L29,'KB 21'!L29,'KB 22'!L29,)</f>
        <v>13239</v>
      </c>
      <c r="M29" s="480">
        <f>SUM('KB 1'!M29,'KB 2'!M29,'KB 3'!M29,'KB 4'!M29,'KB 5'!M29,'KB 6'!M29,'KB 7'!M29,'KB 8'!M29,'KB 9'!M29,'KB 10'!M29,'KB 11'!M29,'KB 12'!M29,'KB 13'!M29,'KB 14'!M29,'KB 15'!M29,'KB 16'!M29,'KB 17'!M29,'KB 18'!M29,'KB 19'!M29,'KB 20'!M29,'KB 21'!M29,'KB 22'!M29,)</f>
        <v>13768</v>
      </c>
    </row>
    <row r="30" spans="1:13" ht="12.75" hidden="1" customHeight="1" x14ac:dyDescent="0.15">
      <c r="A30" s="956" t="str">
        <f>'Z2'!A30</f>
        <v>Diferenca tavanit të pagave dhe sigurimeve shoq. (duhet të jetë &lt; 0)</v>
      </c>
      <c r="B30" s="957"/>
      <c r="C30" s="957"/>
      <c r="D30" s="957"/>
      <c r="E30" s="957"/>
      <c r="F30" s="957"/>
      <c r="G30" s="957"/>
      <c r="H30" s="957"/>
      <c r="I30" s="957"/>
      <c r="J30" s="433" t="str">
        <f>IF(AND(K30&lt;0.4,L30&lt;0.4,M30&lt;0.4),"OK!","STOP!")</f>
        <v>OK!</v>
      </c>
      <c r="K30" s="479">
        <f>SUM('KB 1'!K30,'KB 2'!K30,'KB 3'!K30,'KB 4'!K30,'KB 5'!K30,'KB 6'!K30,'KB 7'!K30,'KB 8'!K30,'KB 9'!K30,'KB 10'!K30,'KB 11'!K30,'KB 12'!K30,'KB 13'!K30,'KB 14'!K30,'KB 15'!K30,'KB 16'!K30,'KB 17'!K30,'KB 18'!K30,'KB 19'!K30,'KB 20'!K30,'KB 21'!K30,'KB 22'!K30,)</f>
        <v>0</v>
      </c>
      <c r="L30" s="479">
        <f>SUM('KB 1'!L30,'KB 2'!L30,'KB 3'!L30,'KB 4'!L30,'KB 5'!L30,'KB 6'!L30,'KB 7'!L30,'KB 8'!L30,'KB 9'!L30,'KB 10'!L30,'KB 11'!L30,'KB 12'!L30,'KB 13'!L30,'KB 14'!L30,'KB 15'!L30,'KB 16'!L30,'KB 17'!L30,'KB 18'!L30,'KB 19'!L30,'KB 20'!L30,'KB 21'!L30,'KB 22'!L30,)</f>
        <v>0</v>
      </c>
      <c r="M30" s="480">
        <f>SUM('KB 1'!M30,'KB 2'!M30,'KB 3'!M30,'KB 4'!M30,'KB 5'!M30,'KB 6'!M30,'KB 7'!M30,'KB 8'!M30,'KB 9'!M30,'KB 10'!M30,'KB 11'!M30,'KB 12'!M30,'KB 13'!M30,'KB 14'!M30,'KB 15'!M30,'KB 16'!M30,'KB 17'!M30,'KB 18'!M30,'KB 19'!M30,'KB 20'!M30,'KB 21'!M30,'KB 22'!M30,)</f>
        <v>0</v>
      </c>
    </row>
    <row r="31" spans="1:13" s="425" customFormat="1" ht="6.75" hidden="1" customHeight="1" x14ac:dyDescent="0.25">
      <c r="A31" s="434"/>
      <c r="B31" s="435"/>
      <c r="C31" s="435"/>
      <c r="D31" s="435"/>
      <c r="E31" s="435"/>
      <c r="F31" s="435"/>
      <c r="G31" s="435"/>
      <c r="H31" s="435"/>
      <c r="I31" s="435"/>
      <c r="J31" s="435"/>
      <c r="K31" s="481">
        <f>SUM('KB 1'!K31,'KB 2'!K31,'KB 3'!K31,'KB 4'!K31,'KB 5'!K31,'KB 6'!K31,'KB 7'!K31,'KB 8'!K31,'KB 9'!K31,'KB 10'!K31,'KB 11'!K31,'KB 12'!K31,'KB 13'!K31,'KB 14'!K31,'KB 15'!K31,'KB 16'!K31,'KB 17'!K31,'KB 18'!K31,'KB 19'!K31,'KB 20'!K31,'KB 21'!K31,'KB 22'!K31,)</f>
        <v>0</v>
      </c>
      <c r="L31" s="481">
        <f>SUM('KB 1'!L31,'KB 2'!L31,'KB 3'!L31,'KB 4'!L31,'KB 5'!L31,'KB 6'!L31,'KB 7'!L31,'KB 8'!L31,'KB 9'!L31,'KB 10'!L31,'KB 11'!L31,'KB 12'!L31,'KB 13'!L31,'KB 14'!L31,'KB 15'!L31,'KB 16'!L31,'KB 17'!L31,'KB 18'!L31,'KB 19'!L31,'KB 20'!L31,'KB 21'!L31,'KB 22'!L31,)</f>
        <v>0</v>
      </c>
      <c r="M31" s="482">
        <f>SUM('KB 1'!M31,'KB 2'!M31,'KB 3'!M31,'KB 4'!M31,'KB 5'!M31,'KB 6'!M31,'KB 7'!M31,'KB 8'!M31,'KB 9'!M31,'KB 10'!M31,'KB 11'!M31,'KB 12'!M31,'KB 13'!M31,'KB 14'!M31,'KB 15'!M31,'KB 16'!M31,'KB 17'!M31,'KB 18'!M31,'KB 19'!M31,'KB 20'!M31,'KB 21'!M31,'KB 22'!M31,)</f>
        <v>0</v>
      </c>
    </row>
    <row r="32" spans="1:13" s="425" customFormat="1" ht="9" hidden="1" x14ac:dyDescent="0.15">
      <c r="A32" s="962" t="str">
        <f>'Z2'!A32</f>
        <v>Tavani i shpenzimeve të tjera korrente</v>
      </c>
      <c r="B32" s="963"/>
      <c r="C32" s="963"/>
      <c r="D32" s="963"/>
      <c r="E32" s="963"/>
      <c r="F32" s="963"/>
      <c r="G32" s="963"/>
      <c r="H32" s="963"/>
      <c r="I32" s="963"/>
      <c r="J32" s="964"/>
      <c r="K32" s="478">
        <f>SUM('KB 1'!K32,'KB 2'!K32,'KB 3'!K32,'KB 4'!K32,'KB 5'!K32,'KB 6'!K32,'KB 7'!K32,'KB 8'!K32,'KB 9'!K32,'KB 10'!K32,'KB 11'!K32,'KB 12'!K32,'KB 13'!K32,'KB 14'!K32,'KB 15'!K32,'KB 16'!K32,'KB 17'!K32,'KB 18'!K32,'KB 19'!K32,'KB 20'!K32,'KB 21'!K32,'KB 22'!K32,)</f>
        <v>7615</v>
      </c>
      <c r="L32" s="478">
        <f>SUM('KB 1'!L32,'KB 2'!L32,'KB 3'!L32,'KB 4'!L32,'KB 5'!L32,'KB 6'!L32,'KB 7'!L32,'KB 8'!L32,'KB 9'!L32,'KB 10'!L32,'KB 11'!L32,'KB 12'!L32,'KB 13'!L32,'KB 14'!L32,'KB 15'!L32,'KB 16'!L32,'KB 17'!L32,'KB 18'!L32,'KB 19'!L32,'KB 20'!L32,'KB 21'!L32,'KB 22'!L32,)</f>
        <v>7909</v>
      </c>
      <c r="M32" s="478">
        <f>SUM('KB 1'!M32,'KB 2'!M32,'KB 3'!M32,'KB 4'!M32,'KB 5'!M32,'KB 6'!M32,'KB 7'!M32,'KB 8'!M32,'KB 9'!M32,'KB 10'!M32,'KB 11'!M32,'KB 12'!M32,'KB 13'!M32,'KB 14'!M32,'KB 15'!M32,'KB 16'!M32,'KB 17'!M32,'KB 18'!M32,'KB 19'!M32,'KB 20'!M32,'KB 21'!M32,'KB 22'!M32,)</f>
        <v>8214</v>
      </c>
    </row>
    <row r="33" spans="1:14" s="425" customFormat="1" ht="9" hidden="1" x14ac:dyDescent="0.15">
      <c r="A33" s="956" t="str">
        <f>'Z2'!A33</f>
        <v>Shpenzime të tjera korrente (përjashto pagat dhe sigurimet shoq.)</v>
      </c>
      <c r="B33" s="957"/>
      <c r="C33" s="957"/>
      <c r="D33" s="957"/>
      <c r="E33" s="957"/>
      <c r="F33" s="957"/>
      <c r="G33" s="957"/>
      <c r="H33" s="957"/>
      <c r="I33" s="957"/>
      <c r="J33" s="958"/>
      <c r="K33" s="479">
        <f>SUM('KB 1'!K33,'KB 2'!K33,'KB 3'!K33,'KB 4'!K33,'KB 5'!K33,'KB 6'!K33,'KB 7'!K33,'KB 8'!K33,'KB 9'!K33,'KB 10'!K33,'KB 11'!K33,'KB 12'!K33,'KB 13'!K33,'KB 14'!K33,'KB 15'!K33,'KB 16'!K33,'KB 17'!K33,'KB 18'!K33,'KB 19'!K33,'KB 20'!K33,'KB 21'!K33,'KB 22'!K33,)</f>
        <v>7296.4804000000004</v>
      </c>
      <c r="L33" s="479">
        <f>SUM('KB 1'!L33,'KB 2'!L33,'KB 3'!L33,'KB 4'!L33,'KB 5'!L33,'KB 6'!L33,'KB 7'!L33,'KB 8'!L33,'KB 9'!L33,'KB 10'!L33,'KB 11'!L33,'KB 12'!L33,'KB 13'!L33,'KB 14'!L33,'KB 15'!L33,'KB 16'!L33,'KB 17'!L33,'KB 18'!L33,'KB 19'!L33,'KB 20'!L33,'KB 21'!L33,'KB 22'!L33,)</f>
        <v>7912.0302489600008</v>
      </c>
      <c r="M33" s="480">
        <f>SUM('KB 1'!M33,'KB 2'!M33,'KB 3'!M33,'KB 4'!M33,'KB 5'!M33,'KB 6'!M33,'KB 7'!M33,'KB 8'!M33,'KB 9'!M33,'KB 10'!M33,'KB 11'!M33,'KB 12'!M33,'KB 13'!M33,'KB 14'!M33,'KB 15'!M33,'KB 16'!M33,'KB 17'!M33,'KB 18'!M33,'KB 19'!M33,'KB 20'!M33,'KB 21'!M33,'KB 22'!M33,)</f>
        <v>8213.0023866248939</v>
      </c>
    </row>
    <row r="34" spans="1:14" s="425" customFormat="1" ht="9" hidden="1" x14ac:dyDescent="0.15">
      <c r="A34" s="956" t="str">
        <f>'Z2'!A34</f>
        <v>Diferenca e tavanit për shpenzimet e tjera korrente (duhet të jetë &lt; 0)</v>
      </c>
      <c r="B34" s="957"/>
      <c r="C34" s="957"/>
      <c r="D34" s="957"/>
      <c r="E34" s="957"/>
      <c r="F34" s="957"/>
      <c r="G34" s="957"/>
      <c r="H34" s="957"/>
      <c r="I34" s="957"/>
      <c r="J34" s="433" t="str">
        <f>IF(AND(K34&lt;0.4,L34&lt;0.4,M34&lt;0.4),"OK!","STOP!")</f>
        <v>STOP!</v>
      </c>
      <c r="K34" s="479">
        <f>SUM('KB 1'!K34,'KB 2'!K34,'KB 3'!K34,'KB 4'!K34,'KB 5'!K34,'KB 6'!K34,'KB 7'!K34,'KB 8'!K34,'KB 9'!K34,'KB 10'!K34,'KB 11'!K34,'KB 12'!K34,'KB 13'!K34,'KB 14'!K34,'KB 15'!K34,'KB 16'!K34,'KB 17'!K34,'KB 18'!K34,'KB 19'!K34,'KB 20'!K34,'KB 21'!K34,'KB 22'!K34,)</f>
        <v>-318.51959999999929</v>
      </c>
      <c r="L34" s="479">
        <f>SUM('KB 1'!L34,'KB 2'!L34,'KB 3'!L34,'KB 4'!L34,'KB 5'!L34,'KB 6'!L34,'KB 7'!L34,'KB 8'!L34,'KB 9'!L34,'KB 10'!L34,'KB 11'!L34,'KB 12'!L34,'KB 13'!L34,'KB 14'!L34,'KB 15'!L34,'KB 16'!L34,'KB 17'!L34,'KB 18'!L34,'KB 19'!L34,'KB 20'!L34,'KB 21'!L34,'KB 22'!L34,)</f>
        <v>3.0302489600007902</v>
      </c>
      <c r="M34" s="480">
        <f>SUM('KB 1'!M34,'KB 2'!M34,'KB 3'!M34,'KB 4'!M34,'KB 5'!M34,'KB 6'!M34,'KB 7'!M34,'KB 8'!M34,'KB 9'!M34,'KB 10'!M34,'KB 11'!M34,'KB 12'!M34,'KB 13'!M34,'KB 14'!M34,'KB 15'!M34,'KB 16'!M34,'KB 17'!M34,'KB 18'!M34,'KB 19'!M34,'KB 20'!M34,'KB 21'!M34,'KB 22'!M34,)</f>
        <v>-0.99761337510449266</v>
      </c>
    </row>
    <row r="35" spans="1:14" ht="6.75" hidden="1" customHeight="1" x14ac:dyDescent="0.15">
      <c r="A35" s="429"/>
      <c r="B35" s="430"/>
      <c r="C35" s="430"/>
      <c r="D35" s="430"/>
      <c r="E35" s="430"/>
      <c r="F35" s="430"/>
      <c r="G35" s="430"/>
      <c r="H35" s="430"/>
      <c r="I35" s="430"/>
      <c r="J35" s="430"/>
      <c r="K35" s="475">
        <f>SUM('KB 1'!K35,'KB 2'!K35,'KB 3'!K35,'KB 4'!K35,'KB 5'!K35,'KB 6'!K35,'KB 7'!K35,'KB 8'!K35,'KB 9'!K35,'KB 10'!K35,'KB 11'!K35,'KB 12'!K35,'KB 13'!K35,'KB 14'!K35,'KB 15'!K35,'KB 16'!K35,'KB 17'!K35,'KB 18'!K35,'KB 19'!K35,'KB 20'!K35,'KB 21'!K35,'KB 22'!K35,)</f>
        <v>0</v>
      </c>
      <c r="L35" s="475">
        <f>SUM('KB 1'!L35,'KB 2'!L35,'KB 3'!L35,'KB 4'!L35,'KB 5'!L35,'KB 6'!L35,'KB 7'!L35,'KB 8'!L35,'KB 9'!L35,'KB 10'!L35,'KB 11'!L35,'KB 12'!L35,'KB 13'!L35,'KB 14'!L35,'KB 15'!L35,'KB 16'!L35,'KB 17'!L35,'KB 18'!L35,'KB 19'!L35,'KB 20'!L35,'KB 21'!L35,'KB 22'!L35,)</f>
        <v>0</v>
      </c>
      <c r="M35" s="476">
        <f>SUM('KB 1'!M35,'KB 2'!M35,'KB 3'!M35,'KB 4'!M35,'KB 5'!M35,'KB 6'!M35,'KB 7'!M35,'KB 8'!M35,'KB 9'!M35,'KB 10'!M35,'KB 11'!M35,'KB 12'!M35,'KB 13'!M35,'KB 14'!M35,'KB 15'!M35,'KB 16'!M35,'KB 17'!M35,'KB 18'!M35,'KB 19'!M35,'KB 20'!M35,'KB 21'!M35,'KB 22'!M35,)</f>
        <v>0</v>
      </c>
    </row>
    <row r="36" spans="1:14" ht="12.75" hidden="1" customHeight="1" x14ac:dyDescent="0.15">
      <c r="A36" s="962" t="str">
        <f>'Z2'!A36</f>
        <v xml:space="preserve">Minimumi shpenzimeve kapitale </v>
      </c>
      <c r="B36" s="963"/>
      <c r="C36" s="963"/>
      <c r="D36" s="963"/>
      <c r="E36" s="963"/>
      <c r="F36" s="963"/>
      <c r="G36" s="963"/>
      <c r="H36" s="963"/>
      <c r="I36" s="963"/>
      <c r="J36" s="964"/>
      <c r="K36" s="478">
        <f>SUM('KB 1'!K36,'KB 2'!K36,'KB 3'!K36,'KB 4'!K36,'KB 5'!K36,'KB 6'!K36,'KB 7'!K36,'KB 8'!K36,'KB 9'!K36,'KB 10'!K36,'KB 11'!K36,'KB 12'!K36,'KB 13'!K36,'KB 14'!K36,'KB 15'!K36,'KB 16'!K36,'KB 17'!K36,'KB 18'!K36,'KB 19'!K36,'KB 20'!K36,'KB 21'!K36,'KB 22'!K36,)</f>
        <v>2592</v>
      </c>
      <c r="L36" s="478">
        <f>SUM('KB 1'!L36,'KB 2'!L36,'KB 3'!L36,'KB 4'!L36,'KB 5'!L36,'KB 6'!L36,'KB 7'!L36,'KB 8'!L36,'KB 9'!L36,'KB 10'!L36,'KB 11'!L36,'KB 12'!L36,'KB 13'!L36,'KB 14'!L36,'KB 15'!L36,'KB 16'!L36,'KB 17'!L36,'KB 18'!L36,'KB 19'!L36,'KB 20'!L36,'KB 21'!L36,'KB 22'!L36,)</f>
        <v>1866</v>
      </c>
      <c r="M36" s="478">
        <f>SUM('KB 1'!M36,'KB 2'!M36,'KB 3'!M36,'KB 4'!M36,'KB 5'!M36,'KB 6'!M36,'KB 7'!M36,'KB 8'!M36,'KB 9'!M36,'KB 10'!M36,'KB 11'!M36,'KB 12'!M36,'KB 13'!M36,'KB 14'!M36,'KB 15'!M36,'KB 16'!M36,'KB 17'!M36,'KB 18'!M36,'KB 19'!M36,'KB 20'!M36,'KB 21'!M36,'KB 22'!M36,)</f>
        <v>2053</v>
      </c>
    </row>
    <row r="37" spans="1:14" ht="12.75" hidden="1" customHeight="1" x14ac:dyDescent="0.15">
      <c r="A37" s="956" t="str">
        <f>'Z2'!A37</f>
        <v xml:space="preserve">Shpenzime kapitale </v>
      </c>
      <c r="B37" s="957"/>
      <c r="C37" s="957"/>
      <c r="D37" s="957"/>
      <c r="E37" s="957"/>
      <c r="F37" s="957"/>
      <c r="G37" s="957"/>
      <c r="H37" s="957"/>
      <c r="I37" s="957"/>
      <c r="J37" s="958"/>
      <c r="K37" s="479">
        <f>SUM('KB 1'!K37,'KB 2'!K37,'KB 3'!K37,'KB 4'!K37,'KB 5'!K37,'KB 6'!K37,'KB 7'!K37,'KB 8'!K37,'KB 9'!K37,'KB 10'!K37,'KB 11'!K37,'KB 12'!K37,'KB 13'!K37,'KB 14'!K37,'KB 15'!K37,'KB 16'!K37,'KB 17'!K37,'KB 18'!K37,'KB 19'!K37,'KB 20'!K37,'KB 21'!K37,'KB 22'!K37,)</f>
        <v>2912</v>
      </c>
      <c r="L37" s="479">
        <f>SUM('KB 1'!L37,'KB 2'!L37,'KB 3'!L37,'KB 4'!L37,'KB 5'!L37,'KB 6'!L37,'KB 7'!L37,'KB 8'!L37,'KB 9'!L37,'KB 10'!L37,'KB 11'!L37,'KB 12'!L37,'KB 13'!L37,'KB 14'!L37,'KB 15'!L37,'KB 16'!L37,'KB 17'!L37,'KB 18'!L37,'KB 19'!L37,'KB 20'!L37,'KB 21'!L37,'KB 22'!L37,)</f>
        <v>1866</v>
      </c>
      <c r="M37" s="480">
        <f>SUM('KB 1'!M37,'KB 2'!M37,'KB 3'!M37,'KB 4'!M37,'KB 5'!M37,'KB 6'!M37,'KB 7'!M37,'KB 8'!M37,'KB 9'!M37,'KB 10'!M37,'KB 11'!M37,'KB 12'!M37,'KB 13'!M37,'KB 14'!M37,'KB 15'!M37,'KB 16'!M37,'KB 17'!M37,'KB 18'!M37,'KB 19'!M37,'KB 20'!M37,'KB 21'!M37,'KB 22'!M37,)</f>
        <v>2053</v>
      </c>
    </row>
    <row r="38" spans="1:14" s="436" customFormat="1" ht="12.75" hidden="1" customHeight="1" x14ac:dyDescent="0.15">
      <c r="A38" s="956" t="str">
        <f>'Z2'!A38</f>
        <v>Diferenca e minimumit të shpenzimeve kapitale (duhet të jetë &gt; 0)</v>
      </c>
      <c r="B38" s="957"/>
      <c r="C38" s="957"/>
      <c r="D38" s="957"/>
      <c r="E38" s="957"/>
      <c r="F38" s="957"/>
      <c r="G38" s="957"/>
      <c r="H38" s="957"/>
      <c r="I38" s="957"/>
      <c r="J38" s="433" t="str">
        <f>IF(AND(K38&gt;-0.4,L38&gt;-0.4,M38&gt;-0.4),"OK!","STOP!")</f>
        <v>OK!</v>
      </c>
      <c r="K38" s="479">
        <f>SUM('KB 1'!K38,'KB 2'!K38,'KB 3'!K38,'KB 4'!K38,'KB 5'!K38,'KB 6'!K38,'KB 7'!K38,'KB 8'!K38,'KB 9'!K38,'KB 10'!K38,'KB 11'!K38,'KB 12'!K38,'KB 13'!K38,'KB 14'!K38,'KB 15'!K38,'KB 16'!K38,'KB 17'!K38,'KB 18'!K38,'KB 19'!K38,'KB 20'!K38,'KB 21'!K38,'KB 22'!K38,)</f>
        <v>320</v>
      </c>
      <c r="L38" s="479">
        <f>SUM('KB 1'!L38,'KB 2'!L38,'KB 3'!L38,'KB 4'!L38,'KB 5'!L38,'KB 6'!L38,'KB 7'!L38,'KB 8'!L38,'KB 9'!L38,'KB 10'!L38,'KB 11'!L38,'KB 12'!L38,'KB 13'!L38,'KB 14'!L38,'KB 15'!L38,'KB 16'!L38,'KB 17'!L38,'KB 18'!L38,'KB 19'!L38,'KB 20'!L38,'KB 21'!L38,'KB 22'!L38,)</f>
        <v>0</v>
      </c>
      <c r="M38" s="480">
        <f>SUM('KB 1'!M38,'KB 2'!M38,'KB 3'!M38,'KB 4'!M38,'KB 5'!M38,'KB 6'!M38,'KB 7'!M38,'KB 8'!M38,'KB 9'!M38,'KB 10'!M38,'KB 11'!M38,'KB 12'!M38,'KB 13'!M38,'KB 14'!M38,'KB 15'!M38,'KB 16'!M38,'KB 17'!M38,'KB 18'!M38,'KB 19'!M38,'KB 20'!M38,'KB 21'!M38,'KB 22'!M38,)</f>
        <v>0</v>
      </c>
    </row>
    <row r="39" spans="1:14" s="436" customFormat="1" ht="12.75" hidden="1" customHeight="1" x14ac:dyDescent="0.15">
      <c r="A39" s="408"/>
      <c r="B39" s="408"/>
      <c r="C39" s="408"/>
      <c r="D39" s="408"/>
      <c r="E39" s="408"/>
      <c r="F39" s="408"/>
      <c r="G39" s="408"/>
      <c r="H39" s="408"/>
      <c r="I39" s="432"/>
      <c r="J39" s="432"/>
      <c r="K39" s="432"/>
      <c r="L39" s="432"/>
      <c r="M39" s="432"/>
      <c r="N39" s="408"/>
    </row>
    <row r="40" spans="1:14" s="438" customFormat="1" ht="18.75" hidden="1" customHeight="1" x14ac:dyDescent="0.15">
      <c r="A40" s="437" t="str">
        <f>A2</f>
        <v>Total</v>
      </c>
      <c r="B40" s="968">
        <f>B$2</f>
        <v>0</v>
      </c>
      <c r="C40" s="968"/>
      <c r="D40" s="968"/>
      <c r="E40" s="968"/>
      <c r="F40" s="968" t="str">
        <f>A$5</f>
        <v>Activity / Project  22a</v>
      </c>
      <c r="G40" s="968"/>
      <c r="H40" s="968"/>
      <c r="I40" s="968">
        <f>B$5</f>
        <v>0</v>
      </c>
      <c r="J40" s="968"/>
      <c r="K40" s="968"/>
      <c r="L40" s="968"/>
      <c r="M40" s="968"/>
    </row>
    <row r="41" spans="1:14" s="438" customFormat="1" ht="9" hidden="1" x14ac:dyDescent="0.15"/>
    <row r="42" spans="1:14" ht="21" hidden="1" customHeight="1" x14ac:dyDescent="0.15">
      <c r="A42" s="935" t="str">
        <f>'Z2'!A42</f>
        <v>PARASHIKIMI I SHPENZIMEVE</v>
      </c>
      <c r="B42" s="936"/>
      <c r="C42" s="936"/>
      <c r="D42" s="936"/>
      <c r="E42" s="936"/>
      <c r="F42" s="937"/>
      <c r="G42" s="439"/>
      <c r="H42" s="935" t="str">
        <f>'Z2'!H42</f>
        <v xml:space="preserve">PARASHIKIMI I TË ARDHURAVE NGA TARIFAT </v>
      </c>
      <c r="I42" s="936"/>
      <c r="J42" s="936"/>
      <c r="K42" s="936"/>
      <c r="L42" s="936"/>
      <c r="M42" s="937"/>
    </row>
    <row r="43" spans="1:14" s="444" customFormat="1" ht="18" hidden="1" x14ac:dyDescent="0.15">
      <c r="A43" s="440"/>
      <c r="B43" s="441" t="str">
        <f>I$10</f>
        <v>Fakti Viti i kaluar</v>
      </c>
      <c r="C43" s="441" t="str">
        <f>J$10</f>
        <v>Viti aktual (buxheti)</v>
      </c>
      <c r="D43" s="442">
        <f>K$10</f>
        <v>2013</v>
      </c>
      <c r="E43" s="442">
        <f>L$10</f>
        <v>2014</v>
      </c>
      <c r="F43" s="442">
        <f>M$10</f>
        <v>2015</v>
      </c>
      <c r="G43" s="439"/>
      <c r="H43" s="443"/>
      <c r="I43" s="441" t="str">
        <f>B43</f>
        <v>Fakti Viti i kaluar</v>
      </c>
      <c r="J43" s="441" t="str">
        <f>C43</f>
        <v>Viti aktual (buxheti)</v>
      </c>
      <c r="K43" s="442">
        <f>D43</f>
        <v>2013</v>
      </c>
      <c r="L43" s="442">
        <f>E43</f>
        <v>2014</v>
      </c>
      <c r="M43" s="442">
        <f>F43</f>
        <v>2015</v>
      </c>
    </row>
    <row r="44" spans="1:14" s="444" customFormat="1" ht="19.5" hidden="1" x14ac:dyDescent="0.15">
      <c r="A44" s="445" t="str">
        <f>'Z2'!A44</f>
        <v>Shpenzime për aktivitet, viti i parë</v>
      </c>
      <c r="B44" s="152" t="str">
        <f>IF(AND(B48&lt;&gt;0,SUM(C44:F44)&lt;&gt;0),"STOP!","OK!")</f>
        <v>OK!</v>
      </c>
      <c r="C44" s="446">
        <f>SUM('KB 1'!C44,'KB 2'!C44,'KB 3'!C44,'KB 4'!C44,'KB 5'!C44,'KB 6'!C44,'KB 7'!C44,'KB 8'!C44,'KB 9'!C44,'KB 10'!C44,'KB 11'!C44,'KB 12'!C44,'KB 13'!C44,'KB 14'!C44,'KB 15'!C44,'KB 16'!C44,'KB 17'!C44,'KB 18'!C44,'KB 19'!C44,'KB 20'!C44,'KB 21'!C44,'KB 22'!C44,)</f>
        <v>0</v>
      </c>
      <c r="D44" s="446">
        <f>SUM('KB 1'!D44,'KB 2'!D44,'KB 3'!D44,'KB 4'!D44,'KB 5'!D44,'KB 6'!D44,'KB 7'!D44,'KB 8'!D44,'KB 9'!D44,'KB 10'!D44,'KB 11'!D44,'KB 12'!D44,'KB 13'!D44,'KB 14'!D44,'KB 15'!D44,'KB 16'!D44,'KB 17'!D44,'KB 18'!D44,'KB 19'!D44,'KB 20'!D44,'KB 21'!D44,'KB 22'!D44,)</f>
        <v>0</v>
      </c>
      <c r="E44" s="446">
        <f>SUM('KB 1'!E44,'KB 2'!E44,'KB 3'!E44,'KB 4'!E44,'KB 5'!E44,'KB 6'!E44,'KB 7'!E44,'KB 8'!E44,'KB 9'!E44,'KB 10'!E44,'KB 11'!E44,'KB 12'!E44,'KB 13'!E44,'KB 14'!E44,'KB 15'!E44,'KB 16'!E44,'KB 17'!E44,'KB 18'!E44,'KB 19'!E44,'KB 20'!E44,'KB 21'!E44,'KB 22'!E44,)</f>
        <v>0</v>
      </c>
      <c r="F44" s="446">
        <f>SUM('KB 1'!F44,'KB 2'!F44,'KB 3'!F44,'KB 4'!F44,'KB 5'!F44,'KB 6'!F44,'KB 7'!F44,'KB 8'!F44,'KB 9'!F44,'KB 10'!F44,'KB 11'!F44,'KB 12'!F44,'KB 13'!F44,'KB 14'!F44,'KB 15'!F44,'KB 16'!F44,'KB 17'!F44,'KB 18'!F44,'KB 19'!F44,'KB 20'!F44,'KB 21'!F44,'KB 22'!F44,)</f>
        <v>0</v>
      </c>
      <c r="G44" s="439">
        <f>SUM('KB 1'!G44,'KB 2'!G44,'KB 3'!G44,'KB 4'!G44,'KB 5'!G44,'KB 6'!G44,'KB 7'!G44,'KB 8'!G44,'KB 9'!G44,'KB 10'!G44,'KB 11'!G44,'KB 12'!G44,'KB 13'!G44,'KB 14'!G44,'KB 15'!G44,'KB 16'!G44,'KB 17'!G44,'KB 18'!G44,'KB 19'!G44,'KB 20'!G44,'KB 21'!G44,'KB 22'!G44,)</f>
        <v>0</v>
      </c>
      <c r="H44" s="445" t="str">
        <f>'Z2'!H44</f>
        <v>Vlera bazë e tarifës së re</v>
      </c>
      <c r="I44" s="152" t="str">
        <f>IF(AND(I51&lt;&gt;0,SUM(J44:M44)&lt;&gt;0),"STOP!","OK!")</f>
        <v>STOP!</v>
      </c>
      <c r="J44" s="446">
        <f>SUM('KB 1'!J44,'KB 2'!J44,'KB 3'!J44,'KB 4'!J44,'KB 5'!J44,'KB 6'!J44,'KB 7'!J44,'KB 8'!J44,'KB 9'!J44,'KB 10'!J44,'KB 11'!J44,'KB 12'!J44,'KB 13'!J44,'KB 14'!J44,'KB 15'!J44,'KB 16'!J44,'KB 17'!J44,'KB 18'!J44,'KB 19'!J44,'KB 20'!J44,'KB 21'!J44,'KB 22'!J44,)</f>
        <v>300</v>
      </c>
      <c r="K44" s="446">
        <f>SUM('KB 1'!K44,'KB 2'!K44,'KB 3'!K44,'KB 4'!K44,'KB 5'!K44,'KB 6'!K44,'KB 7'!K44,'KB 8'!K44,'KB 9'!K44,'KB 10'!K44,'KB 11'!K44,'KB 12'!K44,'KB 13'!K44,'KB 14'!K44,'KB 15'!K44,'KB 16'!K44,'KB 17'!K44,'KB 18'!K44,'KB 19'!K44,'KB 20'!K44,'KB 21'!K44,'KB 22'!K44,)</f>
        <v>800</v>
      </c>
      <c r="L44" s="446">
        <f>SUM('KB 1'!L44,'KB 2'!L44,'KB 3'!L44,'KB 4'!L44,'KB 5'!L44,'KB 6'!L44,'KB 7'!L44,'KB 8'!L44,'KB 9'!L44,'KB 10'!L44,'KB 11'!L44,'KB 12'!L44,'KB 13'!L44,'KB 14'!L44,'KB 15'!L44,'KB 16'!L44,'KB 17'!L44,'KB 18'!L44,'KB 19'!L44,'KB 20'!L44,'KB 21'!L44,'KB 22'!L44,)</f>
        <v>0</v>
      </c>
      <c r="M44" s="446">
        <f>SUM('KB 1'!M44,'KB 2'!M44,'KB 3'!M44,'KB 4'!M44,'KB 5'!M44,'KB 6'!M44,'KB 7'!M44,'KB 8'!M44,'KB 9'!M44,'KB 10'!M44,'KB 11'!M44,'KB 12'!M44,'KB 13'!M44,'KB 14'!M44,'KB 15'!M44,'KB 16'!M44,'KB 17'!M44,'KB 18'!M44,'KB 19'!M44,'KB 20'!M44,'KB 21'!M44,'KB 22'!M44,)</f>
        <v>0</v>
      </c>
    </row>
    <row r="45" spans="1:14" s="444" customFormat="1" ht="19.5" hidden="1" x14ac:dyDescent="0.15">
      <c r="A45" s="445" t="str">
        <f>'Z2'!A45</f>
        <v>Inflacioni</v>
      </c>
      <c r="B45" s="447"/>
      <c r="C45" s="344">
        <f>SUM('KB 1'!C45,'KB 2'!C45,'KB 3'!C45,'KB 4'!C45,'KB 5'!C45,'KB 6'!C45,'KB 7'!C45,'KB 8'!C45,'KB 9'!C45,'KB 10'!C45,'KB 11'!C45,'KB 12'!C45,'KB 13'!C45,'KB 14'!C45,'KB 15'!C45,'KB 16'!C45,'KB 17'!C45,'KB 18'!C45,'KB 19'!C45,'KB 20'!C45,'KB 21'!C45,'KB 22'!C45,)</f>
        <v>0</v>
      </c>
      <c r="D45" s="155">
        <f>SUM('KB 1'!D45,'KB 2'!D45,'KB 3'!D45,'KB 4'!D45,'KB 5'!D45,'KB 6'!D45,'KB 7'!D45,'KB 8'!D45,'KB 9'!D45,'KB 10'!D45,'KB 11'!D45,'KB 12'!D45,'KB 13'!D45,'KB 14'!D45,'KB 15'!D45,'KB 16'!D45,'KB 17'!D45,'KB 18'!D45,'KB 19'!D45,'KB 20'!D45,'KB 21'!D45,'KB 22'!D45,)</f>
        <v>-0.89999999999999991</v>
      </c>
      <c r="E45" s="155">
        <f>SUM('KB 1'!E45,'KB 2'!E45,'KB 3'!E45,'KB 4'!E45,'KB 5'!E45,'KB 6'!E45,'KB 7'!E45,'KB 8'!E45,'KB 9'!E45,'KB 10'!E45,'KB 11'!E45,'KB 12'!E45,'KB 13'!E45,'KB 14'!E45,'KB 15'!E45,'KB 16'!E45,'KB 17'!E45,'KB 18'!E45,'KB 19'!E45,'KB 20'!E45,'KB 21'!E45,'KB 22'!E45,)</f>
        <v>0.09</v>
      </c>
      <c r="F45" s="155">
        <f>SUM('KB 1'!F45,'KB 2'!F45,'KB 3'!F45,'KB 4'!F45,'KB 5'!F45,'KB 6'!F45,'KB 7'!F45,'KB 8'!F45,'KB 9'!F45,'KB 10'!F45,'KB 11'!F45,'KB 12'!F45,'KB 13'!F45,'KB 14'!F45,'KB 15'!F45,'KB 16'!F45,'KB 17'!F45,'KB 18'!F45,'KB 19'!F45,'KB 20'!F45,'KB 21'!F45,'KB 22'!F45,)</f>
        <v>0.12000000000000001</v>
      </c>
      <c r="G45" s="439">
        <f>SUM('KB 1'!G45,'KB 2'!G45,'KB 3'!G45,'KB 4'!G45,'KB 5'!G45,'KB 6'!G45,'KB 7'!G45,'KB 8'!G45,'KB 9'!G45,'KB 10'!G45,'KB 11'!G45,'KB 12'!G45,'KB 13'!G45,'KB 14'!G45,'KB 15'!G45,'KB 16'!G45,'KB 17'!G45,'KB 18'!G45,'KB 19'!G45,'KB 20'!G45,'KB 21'!G45,'KB 22'!G45,)</f>
        <v>0</v>
      </c>
      <c r="H45" s="445" t="str">
        <f>'Z2'!H45</f>
        <v>Rritja e volumit të aktivitetit në %</v>
      </c>
      <c r="I45" s="448"/>
      <c r="J45" s="449">
        <f>SUM('KB 1'!J45,'KB 2'!J45,'KB 3'!J45,'KB 4'!J45,'KB 5'!J45,'KB 6'!J45,'KB 7'!J45,'KB 8'!J45,'KB 9'!J45,'KB 10'!J45,'KB 11'!J45,'KB 12'!J45,'KB 13'!J45,'KB 14'!J45,'KB 15'!J45,'KB 16'!J45,'KB 17'!J45,'KB 18'!J45,'KB 19'!J45,'KB 20'!J45,'KB 21'!J45,'KB 22'!J45,)</f>
        <v>0</v>
      </c>
      <c r="K45" s="449">
        <f>SUM('KB 1'!K45,'KB 2'!K45,'KB 3'!K45,'KB 4'!K45,'KB 5'!K45,'KB 6'!K45,'KB 7'!K45,'KB 8'!K45,'KB 9'!K45,'KB 10'!K45,'KB 11'!K45,'KB 12'!K45,'KB 13'!K45,'KB 14'!K45,'KB 15'!K45,'KB 16'!K45,'KB 17'!K45,'KB 18'!K45,'KB 19'!K45,'KB 20'!K45,'KB 21'!K45,'KB 22'!K45,)</f>
        <v>-1</v>
      </c>
      <c r="L45" s="449">
        <f>SUM('KB 1'!L45,'KB 2'!L45,'KB 3'!L45,'KB 4'!L45,'KB 5'!L45,'KB 6'!L45,'KB 7'!L45,'KB 8'!L45,'KB 9'!L45,'KB 10'!L45,'KB 11'!L45,'KB 12'!L45,'KB 13'!L45,'KB 14'!L45,'KB 15'!L45,'KB 16'!L45,'KB 17'!L45,'KB 18'!L45,'KB 19'!L45,'KB 20'!L45,'KB 21'!L45,'KB 22'!L45,)</f>
        <v>0</v>
      </c>
      <c r="M45" s="449">
        <f>SUM('KB 1'!M45,'KB 2'!M45,'KB 3'!M45,'KB 4'!M45,'KB 5'!M45,'KB 6'!M45,'KB 7'!M45,'KB 8'!M45,'KB 9'!M45,'KB 10'!M45,'KB 11'!M45,'KB 12'!M45,'KB 13'!M45,'KB 14'!M45,'KB 15'!M45,'KB 16'!M45,'KB 17'!M45,'KB 18'!M45,'KB 19'!M45,'KB 20'!M45,'KB 21'!M45,'KB 22'!M45,)</f>
        <v>0</v>
      </c>
    </row>
    <row r="46" spans="1:14" s="444" customFormat="1" ht="19.5" hidden="1" x14ac:dyDescent="0.15">
      <c r="A46" s="445" t="str">
        <f>'Z2'!A46</f>
        <v>Ndryshime strukturore të parashikuara</v>
      </c>
      <c r="B46" s="447"/>
      <c r="C46" s="344">
        <f>SUM('KB 1'!C46,'KB 2'!C46,'KB 3'!C46,'KB 4'!C46,'KB 5'!C46,'KB 6'!C46,'KB 7'!C46,'KB 8'!C46,'KB 9'!C46,'KB 10'!C46,'KB 11'!C46,'KB 12'!C46,'KB 13'!C46,'KB 14'!C46,'KB 15'!C46,'KB 16'!C46,'KB 17'!C46,'KB 18'!C46,'KB 19'!C46,'KB 20'!C46,'KB 21'!C46,'KB 22'!C46,)</f>
        <v>0</v>
      </c>
      <c r="D46" s="155">
        <f>SUM('KB 1'!D46,'KB 2'!D46,'KB 3'!D46,'KB 4'!D46,'KB 5'!D46,'KB 6'!D46,'KB 7'!D46,'KB 8'!D46,'KB 9'!D46,'KB 10'!D46,'KB 11'!D46,'KB 12'!D46,'KB 13'!D46,'KB 14'!D46,'KB 15'!D46,'KB 16'!D46,'KB 17'!D46,'KB 18'!D46,'KB 19'!D46,'KB 20'!D46,'KB 21'!D46,'KB 22'!D46,)</f>
        <v>5.1060999999999996</v>
      </c>
      <c r="E46" s="155">
        <f>SUM('KB 1'!E46,'KB 2'!E46,'KB 3'!E46,'KB 4'!E46,'KB 5'!E46,'KB 6'!E46,'KB 7'!E46,'KB 8'!E46,'KB 9'!E46,'KB 10'!E46,'KB 11'!E46,'KB 12'!E46,'KB 13'!E46,'KB 14'!E46,'KB 15'!E46,'KB 16'!E46,'KB 17'!E46,'KB 18'!E46,'KB 19'!E46,'KB 20'!E46,'KB 21'!E46,'KB 22'!E46,)</f>
        <v>0.19119999999999998</v>
      </c>
      <c r="F46" s="155">
        <f>SUM('KB 1'!F46,'KB 2'!F46,'KB 3'!F46,'KB 4'!F46,'KB 5'!F46,'KB 6'!F46,'KB 7'!F46,'KB 8'!F46,'KB 9'!F46,'KB 10'!F46,'KB 11'!F46,'KB 12'!F46,'KB 13'!F46,'KB 14'!F46,'KB 15'!F46,'KB 16'!F46,'KB 17'!F46,'KB 18'!F46,'KB 19'!F46,'KB 20'!F46,'KB 21'!F46,'KB 22'!F46,)</f>
        <v>8.7000000000000008E-2</v>
      </c>
      <c r="G46" s="439">
        <f>SUM('KB 1'!G46,'KB 2'!G46,'KB 3'!G46,'KB 4'!G46,'KB 5'!G46,'KB 6'!G46,'KB 7'!G46,'KB 8'!G46,'KB 9'!G46,'KB 10'!G46,'KB 11'!G46,'KB 12'!G46,'KB 13'!G46,'KB 14'!G46,'KB 15'!G46,'KB 16'!G46,'KB 17'!G46,'KB 18'!G46,'KB 19'!G46,'KB 20'!G46,'KB 21'!G46,'KB 22'!G46,)</f>
        <v>0</v>
      </c>
      <c r="H46" s="445" t="str">
        <f>'Z2'!H46</f>
        <v>Përdorimi i përmirësuar i potencialit në %</v>
      </c>
      <c r="I46" s="448"/>
      <c r="J46" s="449">
        <f>SUM('KB 1'!J46,'KB 2'!J46,'KB 3'!J46,'KB 4'!J46,'KB 5'!J46,'KB 6'!J46,'KB 7'!J46,'KB 8'!J46,'KB 9'!J46,'KB 10'!J46,'KB 11'!J46,'KB 12'!J46,'KB 13'!J46,'KB 14'!J46,'KB 15'!J46,'KB 16'!J46,'KB 17'!J46,'KB 18'!J46,'KB 19'!J46,'KB 20'!J46,'KB 21'!J46,'KB 22'!J46,)</f>
        <v>0</v>
      </c>
      <c r="K46" s="449">
        <f>SUM('KB 1'!K46,'KB 2'!K46,'KB 3'!K46,'KB 4'!K46,'KB 5'!K46,'KB 6'!K46,'KB 7'!K46,'KB 8'!K46,'KB 9'!K46,'KB 10'!K46,'KB 11'!K46,'KB 12'!K46,'KB 13'!K46,'KB 14'!K46,'KB 15'!K46,'KB 16'!K46,'KB 17'!K46,'KB 18'!K46,'KB 19'!K46,'KB 20'!K46,'KB 21'!K46,'KB 22'!K46,)</f>
        <v>0.45500000000000002</v>
      </c>
      <c r="L46" s="449">
        <f>SUM('KB 1'!L46,'KB 2'!L46,'KB 3'!L46,'KB 4'!L46,'KB 5'!L46,'KB 6'!L46,'KB 7'!L46,'KB 8'!L46,'KB 9'!L46,'KB 10'!L46,'KB 11'!L46,'KB 12'!L46,'KB 13'!L46,'KB 14'!L46,'KB 15'!L46,'KB 16'!L46,'KB 17'!L46,'KB 18'!L46,'KB 19'!L46,'KB 20'!L46,'KB 21'!L46,'KB 22'!L46,)</f>
        <v>0.111</v>
      </c>
      <c r="M46" s="449">
        <f>SUM('KB 1'!M46,'KB 2'!M46,'KB 3'!M46,'KB 4'!M46,'KB 5'!M46,'KB 6'!M46,'KB 7'!M46,'KB 8'!M46,'KB 9'!M46,'KB 10'!M46,'KB 11'!M46,'KB 12'!M46,'KB 13'!M46,'KB 14'!M46,'KB 15'!M46,'KB 16'!M46,'KB 17'!M46,'KB 18'!M46,'KB 19'!M46,'KB 20'!M46,'KB 21'!M46,'KB 22'!M46,)</f>
        <v>0</v>
      </c>
    </row>
    <row r="47" spans="1:14" s="444" customFormat="1" ht="19.5" hidden="1" x14ac:dyDescent="0.15">
      <c r="A47" s="445" t="str">
        <f>'Z2'!A47</f>
        <v xml:space="preserve">Rritje efiçence e pritshme </v>
      </c>
      <c r="B47" s="447"/>
      <c r="C47" s="344">
        <f>SUM('KB 1'!C47,'KB 2'!C47,'KB 3'!C47,'KB 4'!C47,'KB 5'!C47,'KB 6'!C47,'KB 7'!C47,'KB 8'!C47,'KB 9'!C47,'KB 10'!C47,'KB 11'!C47,'KB 12'!C47,'KB 13'!C47,'KB 14'!C47,'KB 15'!C47,'KB 16'!C47,'KB 17'!C47,'KB 18'!C47,'KB 19'!C47,'KB 20'!C47,'KB 21'!C47,'KB 22'!C47,)</f>
        <v>0</v>
      </c>
      <c r="D47" s="155">
        <f>SUM('KB 1'!D47,'KB 2'!D47,'KB 3'!D47,'KB 4'!D47,'KB 5'!D47,'KB 6'!D47,'KB 7'!D47,'KB 8'!D47,'KB 9'!D47,'KB 10'!D47,'KB 11'!D47,'KB 12'!D47,'KB 13'!D47,'KB 14'!D47,'KB 15'!D47,'KB 16'!D47,'KB 17'!D47,'KB 18'!D47,'KB 19'!D47,'KB 20'!D47,'KB 21'!D47,'KB 22'!D47,)</f>
        <v>-7.8799999999999926E-2</v>
      </c>
      <c r="E47" s="155">
        <f>SUM('KB 1'!E47,'KB 2'!E47,'KB 3'!E47,'KB 4'!E47,'KB 5'!E47,'KB 6'!E47,'KB 7'!E47,'KB 8'!E47,'KB 9'!E47,'KB 10'!E47,'KB 11'!E47,'KB 12'!E47,'KB 13'!E47,'KB 14'!E47,'KB 15'!E47,'KB 16'!E47,'KB 17'!E47,'KB 18'!E47,'KB 19'!E47,'KB 20'!E47,'KB 21'!E47,'KB 22'!E47,)</f>
        <v>-0.46880000000000011</v>
      </c>
      <c r="F47" s="155">
        <f>SUM('KB 1'!F47,'KB 2'!F47,'KB 3'!F47,'KB 4'!F47,'KB 5'!F47,'KB 6'!F47,'KB 7'!F47,'KB 8'!F47,'KB 9'!F47,'KB 10'!F47,'KB 11'!F47,'KB 12'!F47,'KB 13'!F47,'KB 14'!F47,'KB 15'!F47,'KB 16'!F47,'KB 17'!F47,'KB 18'!F47,'KB 19'!F47,'KB 20'!F47,'KB 21'!F47,'KB 22'!F47,)</f>
        <v>7.9200000000000007E-2</v>
      </c>
      <c r="G47" s="439">
        <f>SUM('KB 1'!G47,'KB 2'!G47,'KB 3'!G47,'KB 4'!G47,'KB 5'!G47,'KB 6'!G47,'KB 7'!G47,'KB 8'!G47,'KB 9'!G47,'KB 10'!G47,'KB 11'!G47,'KB 12'!G47,'KB 13'!G47,'KB 14'!G47,'KB 15'!G47,'KB 16'!G47,'KB 17'!G47,'KB 18'!G47,'KB 19'!G47,'KB 20'!G47,'KB 21'!G47,'KB 22'!G47,)</f>
        <v>0</v>
      </c>
      <c r="H47" s="445" t="str">
        <f>'Z2'!H47</f>
        <v>Impakti i vlerësuar i ndryshimeve ligjore në %</v>
      </c>
      <c r="I47" s="448"/>
      <c r="J47" s="449">
        <f>SUM('KB 1'!J47,'KB 2'!J47,'KB 3'!J47,'KB 4'!J47,'KB 5'!J47,'KB 6'!J47,'KB 7'!J47,'KB 8'!J47,'KB 9'!J47,'KB 10'!J47,'KB 11'!J47,'KB 12'!J47,'KB 13'!J47,'KB 14'!J47,'KB 15'!J47,'KB 16'!J47,'KB 17'!J47,'KB 18'!J47,'KB 19'!J47,'KB 20'!J47,'KB 21'!J47,'KB 22'!J47,)</f>
        <v>0</v>
      </c>
      <c r="K47" s="449">
        <f>SUM('KB 1'!K47,'KB 2'!K47,'KB 3'!K47,'KB 4'!K47,'KB 5'!K47,'KB 6'!K47,'KB 7'!K47,'KB 8'!K47,'KB 9'!K47,'KB 10'!K47,'KB 11'!K47,'KB 12'!K47,'KB 13'!K47,'KB 14'!K47,'KB 15'!K47,'KB 16'!K47,'KB 17'!K47,'KB 18'!K47,'KB 19'!K47,'KB 20'!K47,'KB 21'!K47,'KB 22'!K47,)</f>
        <v>0.15</v>
      </c>
      <c r="L47" s="449">
        <f>SUM('KB 1'!L47,'KB 2'!L47,'KB 3'!L47,'KB 4'!L47,'KB 5'!L47,'KB 6'!L47,'KB 7'!L47,'KB 8'!L47,'KB 9'!L47,'KB 10'!L47,'KB 11'!L47,'KB 12'!L47,'KB 13'!L47,'KB 14'!L47,'KB 15'!L47,'KB 16'!L47,'KB 17'!L47,'KB 18'!L47,'KB 19'!L47,'KB 20'!L47,'KB 21'!L47,'KB 22'!L47,)</f>
        <v>0</v>
      </c>
      <c r="M47" s="449">
        <f>SUM('KB 1'!M47,'KB 2'!M47,'KB 3'!M47,'KB 4'!M47,'KB 5'!M47,'KB 6'!M47,'KB 7'!M47,'KB 8'!M47,'KB 9'!M47,'KB 10'!M47,'KB 11'!M47,'KB 12'!M47,'KB 13'!M47,'KB 14'!M47,'KB 15'!M47,'KB 16'!M47,'KB 17'!M47,'KB 18'!M47,'KB 19'!M47,'KB 20'!M47,'KB 21'!M47,'KB 22'!M47,)</f>
        <v>0</v>
      </c>
    </row>
    <row r="48" spans="1:14" ht="19.5" hidden="1" x14ac:dyDescent="0.15">
      <c r="A48" s="457" t="str">
        <f>'Z2'!A48</f>
        <v>SHPENZIME TË PARASHIKUARA</v>
      </c>
      <c r="B48" s="450">
        <f>SUM('KB 1'!B48,'KB 2'!B48,'KB 3'!B48,'KB 4'!B48,'KB 5'!B48,'KB 6'!B48,'KB 7'!B48,'KB 8'!B48,'KB 9'!B48,'KB 10'!B48,'KB 11'!B48,'KB 12'!B48,'KB 13'!B48,'KB 14'!B48,'KB 15'!B48,'KB 16'!B48,'KB 17'!B48,'KB 18'!B48,'KB 19'!B48,'KB 20'!B48,'KB 21'!B48,'KB 22'!B48,)</f>
        <v>21368</v>
      </c>
      <c r="C48" s="450">
        <f>SUM('KB 1'!C48,'KB 2'!C48,'KB 3'!C48,'KB 4'!C48,'KB 5'!C48,'KB 6'!C48,'KB 7'!C48,'KB 8'!C48,'KB 9'!C48,'KB 10'!C48,'KB 11'!C48,'KB 12'!C48,'KB 13'!C48,'KB 14'!C48,'KB 15'!C48,'KB 16'!C48,'KB 17'!C48,'KB 18'!C48,'KB 19'!C48,'KB 20'!C48,'KB 21'!C48,'KB 22'!C48,)</f>
        <v>26244</v>
      </c>
      <c r="D48" s="427">
        <f>SUM('KB 1'!D48,'KB 2'!D48,'KB 3'!D48,'KB 4'!D48,'KB 5'!D48,'KB 6'!D48,'KB 7'!D48,'KB 8'!D48,'KB 9'!D48,'KB 10'!D48,'KB 11'!D48,'KB 12'!D48,'KB 13'!D48,'KB 14'!D48,'KB 15'!D48,'KB 16'!D48,'KB 17'!D48,'KB 18'!D48,'KB 19'!D48,'KB 20'!D48,'KB 21'!D48,'KB 22'!D48,)</f>
        <v>22934.4804</v>
      </c>
      <c r="E48" s="427">
        <f>SUM('KB 1'!E48,'KB 2'!E48,'KB 3'!E48,'KB 4'!E48,'KB 5'!E48,'KB 6'!E48,'KB 7'!E48,'KB 8'!E48,'KB 9'!E48,'KB 10'!E48,'KB 11'!E48,'KB 12'!E48,'KB 13'!E48,'KB 14'!E48,'KB 15'!E48,'KB 16'!E48,'KB 17'!E48,'KB 18'!E48,'KB 19'!E48,'KB 20'!E48,'KB 21'!E48,'KB 22'!E48,)</f>
        <v>23017.03024896</v>
      </c>
      <c r="F48" s="427">
        <f>SUM('KB 1'!F48,'KB 2'!F48,'KB 3'!F48,'KB 4'!F48,'KB 5'!F48,'KB 6'!F48,'KB 7'!F48,'KB 8'!F48,'KB 9'!F48,'KB 10'!F48,'KB 11'!F48,'KB 12'!F48,'KB 13'!F48,'KB 14'!F48,'KB 15'!F48,'KB 16'!F48,'KB 17'!F48,'KB 18'!F48,'KB 19'!F48,'KB 20'!F48,'KB 21'!F48,'KB 22'!F48,)</f>
        <v>24034.002386624896</v>
      </c>
      <c r="G48" s="439">
        <f>SUM('KB 1'!G48,'KB 2'!G48,'KB 3'!G48,'KB 4'!G48,'KB 5'!G48,'KB 6'!G48,'KB 7'!G48,'KB 8'!G48,'KB 9'!G48,'KB 10'!G48,'KB 11'!G48,'KB 12'!G48,'KB 13'!G48,'KB 14'!G48,'KB 15'!G48,'KB 16'!G48,'KB 17'!G48,'KB 18'!G48,'KB 19'!G48,'KB 20'!G48,'KB 21'!G48,'KB 22'!G48,)</f>
        <v>0</v>
      </c>
      <c r="H48" s="445" t="str">
        <f>'Z2'!H48</f>
        <v>Impakti i vlerësuar i faktorëve të tjerë influencues në  %</v>
      </c>
      <c r="I48" s="448"/>
      <c r="J48" s="449">
        <f>SUM('KB 1'!J48,'KB 2'!J48,'KB 3'!J48,'KB 4'!J48,'KB 5'!J48,'KB 6'!J48,'KB 7'!J48,'KB 8'!J48,'KB 9'!J48,'KB 10'!J48,'KB 11'!J48,'KB 12'!J48,'KB 13'!J48,'KB 14'!J48,'KB 15'!J48,'KB 16'!J48,'KB 17'!J48,'KB 18'!J48,'KB 19'!J48,'KB 20'!J48,'KB 21'!J48,'KB 22'!J48,)</f>
        <v>0</v>
      </c>
      <c r="K48" s="449">
        <f>SUM('KB 1'!K48,'KB 2'!K48,'KB 3'!K48,'KB 4'!K48,'KB 5'!K48,'KB 6'!K48,'KB 7'!K48,'KB 8'!K48,'KB 9'!K48,'KB 10'!K48,'KB 11'!K48,'KB 12'!K48,'KB 13'!K48,'KB 14'!K48,'KB 15'!K48,'KB 16'!K48,'KB 17'!K48,'KB 18'!K48,'KB 19'!K48,'KB 20'!K48,'KB 21'!K48,'KB 22'!K48,)</f>
        <v>7.3</v>
      </c>
      <c r="L48" s="449">
        <f>SUM('KB 1'!L48,'KB 2'!L48,'KB 3'!L48,'KB 4'!L48,'KB 5'!L48,'KB 6'!L48,'KB 7'!L48,'KB 8'!L48,'KB 9'!L48,'KB 10'!L48,'KB 11'!L48,'KB 12'!L48,'KB 13'!L48,'KB 14'!L48,'KB 15'!L48,'KB 16'!L48,'KB 17'!L48,'KB 18'!L48,'KB 19'!L48,'KB 20'!L48,'KB 21'!L48,'KB 22'!L48,)</f>
        <v>0</v>
      </c>
      <c r="M48" s="449">
        <f>SUM('KB 1'!M48,'KB 2'!M48,'KB 3'!M48,'KB 4'!M48,'KB 5'!M48,'KB 6'!M48,'KB 7'!M48,'KB 8'!M48,'KB 9'!M48,'KB 10'!M48,'KB 11'!M48,'KB 12'!M48,'KB 13'!M48,'KB 14'!M48,'KB 15'!M48,'KB 16'!M48,'KB 17'!M48,'KB 18'!M48,'KB 19'!M48,'KB 20'!M48,'KB 21'!M48,'KB 22'!M48,)</f>
        <v>0</v>
      </c>
    </row>
    <row r="49" spans="1:15" ht="9" hidden="1" x14ac:dyDescent="0.15">
      <c r="A49" s="451"/>
      <c r="B49" s="452"/>
      <c r="C49" s="452"/>
      <c r="D49" s="453"/>
      <c r="E49" s="453"/>
      <c r="F49" s="454"/>
      <c r="G49" s="453">
        <f>SUM('KB 1'!G49,'KB 2'!G49,'KB 3'!G49,'KB 4'!G49,'KB 5'!G49,'KB 6'!G49,'KB 7'!G49,'KB 8'!G49,'KB 9'!G49,'KB 10'!G49,'KB 11'!G49,'KB 12'!G49,'KB 13'!G49,'KB 14'!G49,'KB 15'!G49,'KB 16'!G49,'KB 17'!G49,'KB 18'!G49,'KB 19'!G49,'KB 20'!G49,'KB 21'!G49,'KB 22'!G49,)</f>
        <v>0</v>
      </c>
      <c r="H49" s="445" t="str">
        <f>'Z2'!H49</f>
        <v>Rritja e tarifës për njësi %</v>
      </c>
      <c r="I49" s="448"/>
      <c r="J49" s="370">
        <f>SUM('KB 1'!J49,'KB 2'!J49,'KB 3'!J49,'KB 4'!J49,'KB 5'!J49,'KB 6'!J49,'KB 7'!J49,'KB 8'!J49,'KB 9'!J49,'KB 10'!J49,'KB 11'!J49,'KB 12'!J49,'KB 13'!J49,'KB 14'!J49,'KB 15'!J49,'KB 16'!J49,'KB 17'!J49,'KB 18'!J49,'KB 19'!J49,'KB 20'!J49,'KB 21'!J49,'KB 22'!J49,)</f>
        <v>0</v>
      </c>
      <c r="K49" s="370">
        <f>SUM('KB 1'!K49,'KB 2'!K49,'KB 3'!K49,'KB 4'!K49,'KB 5'!K49,'KB 6'!K49,'KB 7'!K49,'KB 8'!K49,'KB 9'!K49,'KB 10'!K49,'KB 11'!K49,'KB 12'!K49,'KB 13'!K49,'KB 14'!K49,'KB 15'!K49,'KB 16'!K49,'KB 17'!K49,'KB 18'!K49,'KB 19'!K49,'KB 20'!K49,'KB 21'!K49,'KB 22'!K49,)</f>
        <v>0</v>
      </c>
      <c r="L49" s="370">
        <f>SUM('KB 1'!L49,'KB 2'!L49,'KB 3'!L49,'KB 4'!L49,'KB 5'!L49,'KB 6'!L49,'KB 7'!L49,'KB 8'!L49,'KB 9'!L49,'KB 10'!L49,'KB 11'!L49,'KB 12'!L49,'KB 13'!L49,'KB 14'!L49,'KB 15'!L49,'KB 16'!L49,'KB 17'!L49,'KB 18'!L49,'KB 19'!L49,'KB 20'!L49,'KB 21'!L49,'KB 22'!L49,)</f>
        <v>0</v>
      </c>
      <c r="M49" s="375">
        <f>SUM('KB 1'!M49,'KB 2'!M49,'KB 3'!M49,'KB 4'!M49,'KB 5'!M49,'KB 6'!M49,'KB 7'!M49,'KB 8'!M49,'KB 9'!M49,'KB 10'!M49,'KB 11'!M49,'KB 12'!M49,'KB 13'!M49,'KB 14'!M49,'KB 15'!M49,'KB 16'!M49,'KB 17'!M49,'KB 18'!M49,'KB 19'!M49,'KB 20'!M49,'KB 21'!M49,'KB 22'!M49,)</f>
        <v>0</v>
      </c>
    </row>
    <row r="50" spans="1:15" ht="12.75" hidden="1" customHeight="1" x14ac:dyDescent="0.15">
      <c r="A50" s="935" t="str">
        <f>'Z2'!A50</f>
        <v xml:space="preserve">KOSTO DIREKTE PËR PROJEKTE &amp; SHPENZIME KAPITALE </v>
      </c>
      <c r="B50" s="936"/>
      <c r="C50" s="936"/>
      <c r="D50" s="936"/>
      <c r="E50" s="936"/>
      <c r="F50" s="937"/>
      <c r="G50" s="455">
        <f>SUM('KB 1'!G50,'KB 2'!G50,'KB 3'!G50,'KB 4'!G50,'KB 5'!G50,'KB 6'!G50,'KB 7'!G50,'KB 8'!G50,'KB 9'!G50,'KB 10'!G50,'KB 11'!G50,'KB 12'!G50,'KB 13'!G50,'KB 14'!G50,'KB 15'!G50,'KB 16'!G50,'KB 17'!G50,'KB 18'!G50,'KB 19'!G50,'KB 20'!G50,'KB 21'!G50,'KB 22'!G50,)</f>
        <v>0</v>
      </c>
      <c r="H50" s="445" t="str">
        <f>'Z2'!H50</f>
        <v>Tarifa për njësi</v>
      </c>
      <c r="I50" s="456">
        <f>SUM('KB 1'!I50,'KB 2'!I50,'KB 3'!I50,'KB 4'!I50,'KB 5'!I50,'KB 6'!I50,'KB 7'!I50,'KB 8'!I50,'KB 9'!I50,'KB 10'!I50,'KB 11'!I50,'KB 12'!I50,'KB 13'!I50,'KB 14'!I50,'KB 15'!I50,'KB 16'!I50,'KB 17'!I50,'KB 18'!I50,'KB 19'!I50,'KB 20'!I50,'KB 21'!I50,'KB 22'!I50,)</f>
        <v>0</v>
      </c>
      <c r="J50" s="456">
        <f>SUM('KB 1'!J50,'KB 2'!J50,'KB 3'!J50,'KB 4'!J50,'KB 5'!J50,'KB 6'!J50,'KB 7'!J50,'KB 8'!J50,'KB 9'!J50,'KB 10'!J50,'KB 11'!J50,'KB 12'!J50,'KB 13'!J50,'KB 14'!J50,'KB 15'!J50,'KB 16'!J50,'KB 17'!J50,'KB 18'!J50,'KB 19'!J50,'KB 20'!J50,'KB 21'!J50,'KB 22'!J50,)</f>
        <v>0</v>
      </c>
      <c r="K50" s="456">
        <f>SUM('KB 1'!K50,'KB 2'!K50,'KB 3'!K50,'KB 4'!K50,'KB 5'!K50,'KB 6'!K50,'KB 7'!K50,'KB 8'!K50,'KB 9'!K50,'KB 10'!K50,'KB 11'!K50,'KB 12'!K50,'KB 13'!K50,'KB 14'!K50,'KB 15'!K50,'KB 16'!K50,'KB 17'!K50,'KB 18'!K50,'KB 19'!K50,'KB 20'!K50,'KB 21'!K50,'KB 22'!K50,)</f>
        <v>0</v>
      </c>
      <c r="L50" s="456">
        <f>SUM('KB 1'!L50,'KB 2'!L50,'KB 3'!L50,'KB 4'!L50,'KB 5'!L50,'KB 6'!L50,'KB 7'!L50,'KB 8'!L50,'KB 9'!L50,'KB 10'!L50,'KB 11'!L50,'KB 12'!L50,'KB 13'!L50,'KB 14'!L50,'KB 15'!L50,'KB 16'!L50,'KB 17'!L50,'KB 18'!L50,'KB 19'!L50,'KB 20'!L50,'KB 21'!L50,'KB 22'!L50,)</f>
        <v>0</v>
      </c>
      <c r="M50" s="456">
        <f>SUM('KB 1'!M50,'KB 2'!M50,'KB 3'!M50,'KB 4'!M50,'KB 5'!M50,'KB 6'!M50,'KB 7'!M50,'KB 8'!M50,'KB 9'!M50,'KB 10'!M50,'KB 11'!M50,'KB 12'!M50,'KB 13'!M50,'KB 14'!M50,'KB 15'!M50,'KB 16'!M50,'KB 17'!M50,'KB 18'!M50,'KB 19'!M50,'KB 20'!M50,'KB 21'!M50,'KB 22'!M50,)</f>
        <v>0</v>
      </c>
    </row>
    <row r="51" spans="1:15" ht="9" hidden="1" x14ac:dyDescent="0.15">
      <c r="A51" s="445" t="str">
        <f>'Z2'!A51</f>
        <v xml:space="preserve">Pagat </v>
      </c>
      <c r="B51" s="969">
        <f>'Z2'!B51</f>
        <v>600</v>
      </c>
      <c r="C51" s="970"/>
      <c r="D51" s="446">
        <f>SUM('KB 1'!D51,'KB 2'!D51,'KB 3'!D51,'KB 4'!D51,'KB 5'!D51,'KB 6'!D51,'KB 7'!D51,'KB 8'!D51,'KB 9'!D51,'KB 10'!D62,'KB 11'!D62,'KB 12'!D51,'KB 13'!D51,'KB 14'!D62,'KB 15'!D51,'KB 16'!D51,'KB 17'!D51,'KB 18'!D51,'KB 19'!D51,'KB 20'!D51,'KB 21'!D51,'KB 22'!D51,)</f>
        <v>2048</v>
      </c>
      <c r="E51" s="446">
        <f>SUM('KB 1'!E51,'KB 2'!E51,'KB 3'!E51,'KB 4'!E51,'KB 5'!E51,'KB 6'!E51,'KB 7'!E51,'KB 8'!E51,'KB 9'!E51,'KB 10'!E62,'KB 11'!E62,'KB 12'!E51,'KB 13'!E51,'KB 14'!E62,'KB 15'!E51,'KB 16'!E51,'KB 17'!E51,'KB 18'!E51,'KB 19'!E51,'KB 20'!E51,'KB 21'!E51,'KB 22'!E51,)</f>
        <v>2130</v>
      </c>
      <c r="F51" s="446">
        <f>SUM('KB 1'!F51,'KB 2'!F51,'KB 3'!F51,'KB 4'!F51,'KB 5'!F51,'KB 6'!F51,'KB 7'!F51,'KB 8'!F51,'KB 9'!F51,'KB 10'!F62,'KB 11'!F62,'KB 12'!F51,'KB 13'!F51,'KB 14'!F62,'KB 15'!F51,'KB 16'!F51,'KB 17'!F51,'KB 18'!F51,'KB 19'!F51,'KB 20'!F51,'KB 21'!F51,'KB 22'!F51,)</f>
        <v>2216</v>
      </c>
      <c r="G51" s="455">
        <f>SUM('KB 1'!G51,'KB 2'!G51,'KB 3'!G51,'KB 4'!G51,'KB 5'!G51,'KB 6'!G51,'KB 7'!G51,'KB 8'!G51,'KB 9'!G51,'KB 10'!G51,'KB 11'!G51,'KB 12'!G51,'KB 13'!G51,'KB 14'!G51,'KB 15'!G51,'KB 16'!G51,'KB 17'!G51,'KB 18'!G51,'KB 19'!G51,'KB 20'!G51,'KB 21'!G51,'KB 22'!G51,)</f>
        <v>0</v>
      </c>
      <c r="H51" s="457">
        <f>SUM('KB 1'!H51,'KB 2'!H51,'KB 3'!H51,'KB 4'!H51,'KB 5'!H51,'KB 6'!H51,'KB 7'!H51,'KB 8'!H51,'KB 9'!H51,'KB 10'!H51,'KB 11'!H51,'KB 12'!H51,'KB 13'!H51,'KB 14'!H51,'KB 15'!H51,'KB 16'!H51,'KB 17'!H51,'KB 18'!H51,'KB 19'!H51,'KB 20'!H51,'KB 21'!H51,'KB 22'!H51,)</f>
        <v>0</v>
      </c>
      <c r="I51" s="426">
        <f>SUM('KB 1'!I51,'KB 2'!I51,'KB 3'!I51,'KB 4'!I51,'KB 5'!I51,'KB 6'!I51,'KB 7'!I51,'KB 8'!I51,'KB 9'!I51,'KB 10'!I51,'KB 11'!I51,'KB 12'!I51,'KB 13'!I51,'KB 14'!I51,'KB 15'!I51,'KB 16'!I51,'KB 17'!I51,'KB 18'!I51,'KB 19'!I51,'KB 20'!I51,'KB 21'!I51,'KB 22'!I51,)</f>
        <v>1281</v>
      </c>
      <c r="J51" s="450">
        <f>SUM('KB 1'!J51,'KB 2'!J51,'KB 3'!J51,'KB 4'!J51,'KB 5'!J51,'KB 6'!J51,'KB 7'!J51,'KB 8'!J51,'KB 9'!J51,'KB 10'!J51,'KB 11'!J51,'KB 12'!J51,'KB 13'!J51,'KB 14'!J51,'KB 15'!J51,'KB 16'!J51,'KB 17'!J51,'KB 18'!J51,'KB 19'!J51,'KB 20'!J51,'KB 21'!J51,'KB 22'!J51,)</f>
        <v>2795</v>
      </c>
      <c r="K51" s="427">
        <f>SUM('KB 1'!K51,'KB 2'!K51,'KB 3'!K51,'KB 4'!K51,'KB 5'!K51,'KB 6'!K51,'KB 7'!K51,'KB 8'!K51,'KB 9'!K51,'KB 10'!K51,'KB 11'!K51,'KB 12'!K51,'KB 13'!K51,'KB 14'!K51,'KB 15'!K51,'KB 16'!K51,'KB 17'!K51,'KB 18'!K51,'KB 19'!K51,'KB 20'!K51,'KB 21'!K51,'KB 22'!K51,)</f>
        <v>3605.11</v>
      </c>
      <c r="L51" s="427">
        <f>SUM('KB 1'!L51,'KB 2'!L51,'KB 3'!L51,'KB 4'!L51,'KB 5'!L51,'KB 6'!L51,'KB 7'!L51,'KB 8'!L51,'KB 9'!L51,'KB 10'!L51,'KB 11'!L51,'KB 12'!L51,'KB 13'!L51,'KB 14'!L51,'KB 15'!L51,'KB 16'!L51,'KB 17'!L51,'KB 18'!L51,'KB 19'!L51,'KB 20'!L51,'KB 21'!L51,'KB 22'!L51,)</f>
        <v>3804.99991</v>
      </c>
      <c r="M51" s="427">
        <f>SUM('KB 1'!M51,'KB 2'!M51,'KB 3'!M51,'KB 4'!M51,'KB 5'!M51,'KB 6'!M51,'KB 7'!M51,'KB 8'!M51,'KB 9'!M51,'KB 10'!M51,'KB 11'!M51,'KB 12'!M51,'KB 13'!M51,'KB 14'!M51,'KB 15'!M51,'KB 16'!M51,'KB 17'!M51,'KB 18'!M51,'KB 19'!M51,'KB 20'!M51,'KB 21'!M51,'KB 22'!M51,)</f>
        <v>3804.99991</v>
      </c>
    </row>
    <row r="52" spans="1:15" ht="9" hidden="1" x14ac:dyDescent="0.15">
      <c r="A52" s="445" t="str">
        <f>'Z2'!A52</f>
        <v xml:space="preserve">Sigurimet shoqërore </v>
      </c>
      <c r="B52" s="969">
        <f>'Z2'!B52</f>
        <v>601</v>
      </c>
      <c r="C52" s="970"/>
      <c r="D52" s="446">
        <f>SUM('KB 1'!D52,'KB 2'!D52,'KB 3'!D52,'KB 4'!D52,'KB 5'!D52,'KB 6'!D52,'KB 7'!D52,'KB 8'!D52,'KB 9'!D52,'KB 10'!D52,'KB 11'!D52,'KB 12'!D52,'KB 13'!D52,'KB 14'!D52,'KB 15'!D52,'KB 16'!D52,'KB 17'!D52,'KB 18'!D52,'KB 19'!D52,'KB 20'!D52,'KB 21'!D52,'KB 22'!D52,)</f>
        <v>0</v>
      </c>
      <c r="E52" s="446">
        <f>SUM('KB 1'!E52,'KB 2'!E52,'KB 3'!E52,'KB 4'!E52,'KB 5'!E52,'KB 6'!E52,'KB 7'!E52,'KB 8'!E52,'KB 9'!E52,'KB 10'!E52,'KB 11'!E52,'KB 12'!E52,'KB 13'!E52,'KB 14'!E52,'KB 15'!E52,'KB 16'!E52,'KB 17'!E52,'KB 18'!E52,'KB 19'!E52,'KB 20'!E52,'KB 21'!E52,'KB 22'!E52,)</f>
        <v>0</v>
      </c>
      <c r="F52" s="446">
        <f>SUM('KB 1'!F52,'KB 2'!F52,'KB 3'!F52,'KB 4'!F52,'KB 5'!F52,'KB 6'!F52,'KB 7'!F52,'KB 8'!F52,'KB 9'!F52,'KB 10'!F52,'KB 11'!F52,'KB 12'!F52,'KB 13'!F52,'KB 14'!F52,'KB 15'!F52,'KB 16'!F52,'KB 17'!F52,'KB 18'!F52,'KB 19'!F52,'KB 20'!F52,'KB 21'!F52,'KB 22'!F52,)</f>
        <v>0</v>
      </c>
      <c r="G52" s="455"/>
      <c r="H52" s="455"/>
      <c r="I52" s="455"/>
      <c r="J52" s="455"/>
      <c r="K52" s="458"/>
    </row>
    <row r="53" spans="1:15" ht="9" hidden="1" x14ac:dyDescent="0.15">
      <c r="A53" s="445" t="str">
        <f>'Z2'!A53</f>
        <v xml:space="preserve">Mirëmbajtje </v>
      </c>
      <c r="B53" s="969">
        <f>'Z2'!B53</f>
        <v>602</v>
      </c>
      <c r="C53" s="970"/>
      <c r="D53" s="446">
        <f>SUM('KB 1'!D53,'KB 2'!D53,'KB 3'!D53,'KB 4'!D53,'KB 5'!D53,'KB 6'!D53,'KB 7'!D53,'KB 8'!D53,'KB 9'!D53,'KB 10'!D53,'KB 11'!D53,'KB 12'!D53,'KB 13'!D53,'KB 14'!D53,'KB 15'!D53,'KB 16'!D53,'KB 17'!D53,'KB 18'!D53,'KB 19'!D53,'KB 20'!D53,'KB 21'!D53,'KB 22'!D53,)</f>
        <v>0</v>
      </c>
      <c r="E53" s="446">
        <f>SUM('KB 1'!E53,'KB 2'!E53,'KB 3'!E53,'KB 4'!E53,'KB 5'!E53,'KB 6'!E53,'KB 7'!E53,'KB 8'!E53,'KB 9'!E53,'KB 10'!E53,'KB 11'!E53,'KB 12'!E53,'KB 13'!E53,'KB 14'!E53,'KB 15'!E53,'KB 16'!E53,'KB 17'!E53,'KB 18'!E53,'KB 19'!E53,'KB 20'!E53,'KB 21'!E53,'KB 22'!E53,)</f>
        <v>0</v>
      </c>
      <c r="F53" s="446">
        <f>SUM('KB 1'!F53,'KB 2'!F53,'KB 3'!F53,'KB 4'!F53,'KB 5'!F53,'KB 6'!F53,'KB 7'!F53,'KB 8'!F53,'KB 9'!F53,'KB 10'!F53,'KB 11'!F53,'KB 12'!F53,'KB 13'!F53,'KB 14'!F53,'KB 15'!F53,'KB 16'!F53,'KB 17'!F53,'KB 18'!F53,'KB 19'!F53,'KB 20'!F53,'KB 21'!F53,'KB 22'!F53,)</f>
        <v>0</v>
      </c>
      <c r="G53" s="459"/>
      <c r="H53" s="971" t="str">
        <f>'Z2'!H53</f>
        <v xml:space="preserve">PARASHIKIMI I TË ARDHURAVE ME DESTINACION  </v>
      </c>
      <c r="I53" s="971"/>
      <c r="J53" s="971"/>
      <c r="K53" s="971"/>
      <c r="L53" s="971"/>
      <c r="M53" s="971"/>
    </row>
    <row r="54" spans="1:15" ht="9" hidden="1" x14ac:dyDescent="0.15">
      <c r="A54" s="445" t="str">
        <f>'Z2'!A54</f>
        <v xml:space="preserve">Shpenzime të tjera korrente </v>
      </c>
      <c r="B54" s="969">
        <f>'Z2'!B54</f>
        <v>603</v>
      </c>
      <c r="C54" s="970"/>
      <c r="D54" s="446">
        <f>SUM('KB 1'!D54,'KB 2'!D54,'KB 3'!D54,'KB 4'!D54,'KB 5'!D54,'KB 6'!D54,'KB 7'!D54,'KB 8'!D54,'KB 9'!D54,'KB 10'!D54,'KB 11'!D54,'KB 12'!D54,'KB 13'!D54,'KB 14'!D54,'KB 15'!D54,'KB 16'!D54,'KB 17'!D54,'KB 18'!D54,'KB 19'!D54,'KB 20'!D54,'KB 21'!D54,'KB 22'!D54,)</f>
        <v>0</v>
      </c>
      <c r="E54" s="446">
        <f>SUM('KB 1'!E54,'KB 2'!E54,'KB 3'!E54,'KB 4'!E54,'KB 5'!E54,'KB 6'!E54,'KB 7'!E54,'KB 8'!E54,'KB 9'!E54,'KB 10'!E54,'KB 11'!E54,'KB 12'!E54,'KB 13'!E54,'KB 14'!E54,'KB 15'!E54,'KB 16'!E54,'KB 17'!E54,'KB 18'!E54,'KB 19'!E54,'KB 20'!E54,'KB 21'!E54,'KB 22'!E54,)</f>
        <v>0</v>
      </c>
      <c r="F54" s="446">
        <f>SUM('KB 1'!F54,'KB 2'!F54,'KB 3'!F54,'KB 4'!F54,'KB 5'!F54,'KB 6'!F54,'KB 7'!F54,'KB 8'!F54,'KB 9'!F54,'KB 10'!F54,'KB 11'!F54,'KB 12'!F54,'KB 13'!F54,'KB 14'!F54,'KB 15'!F54,'KB 16'!F54,'KB 17'!F54,'KB 18'!F54,'KB 19'!F54,'KB 20'!F54,'KB 21'!F54,'KB 22'!F54,)</f>
        <v>0</v>
      </c>
      <c r="G54" s="430"/>
      <c r="H54" s="971"/>
      <c r="I54" s="971"/>
      <c r="J54" s="971"/>
      <c r="K54" s="971"/>
      <c r="L54" s="971"/>
      <c r="M54" s="971"/>
    </row>
    <row r="55" spans="1:15" ht="9" hidden="1" x14ac:dyDescent="0.15">
      <c r="A55" s="445" t="str">
        <f>'Z2'!A55</f>
        <v xml:space="preserve">Transferta të brendshme </v>
      </c>
      <c r="B55" s="969">
        <f>'Z2'!B55</f>
        <v>604</v>
      </c>
      <c r="C55" s="970"/>
      <c r="D55" s="446">
        <f>SUM('KB 1'!D55,'KB 2'!D55,'KB 3'!D55,'KB 4'!D55,'KB 5'!D55,'KB 6'!D55,'KB 7'!D55,'KB 8'!D55,'KB 9'!D55,'KB 10'!D55,'KB 11'!D55,'KB 12'!D55,'KB 13'!D55,'KB 14'!D55,'KB 15'!D55,'KB 16'!D55,'KB 17'!D55,'KB 18'!D55,'KB 19'!D55,'KB 20'!D55,'KB 21'!D55,'KB 22'!D55,)</f>
        <v>0</v>
      </c>
      <c r="E55" s="446">
        <f>SUM('KB 1'!E55,'KB 2'!E55,'KB 3'!E55,'KB 4'!E55,'KB 5'!E55,'KB 6'!E55,'KB 7'!E55,'KB 8'!E55,'KB 9'!E55,'KB 10'!E55,'KB 11'!E55,'KB 12'!E55,'KB 13'!E55,'KB 14'!E55,'KB 15'!E55,'KB 16'!E55,'KB 17'!E55,'KB 18'!E55,'KB 19'!E55,'KB 20'!E55,'KB 21'!E55,'KB 22'!E55,)</f>
        <v>0</v>
      </c>
      <c r="F55" s="446">
        <f>SUM('KB 1'!F55,'KB 2'!F55,'KB 3'!F55,'KB 4'!F55,'KB 5'!F55,'KB 6'!F55,'KB 7'!F55,'KB 8'!F55,'KB 9'!F55,'KB 10'!F55,'KB 11'!F55,'KB 12'!F55,'KB 13'!F55,'KB 14'!F55,'KB 15'!F55,'KB 16'!F55,'KB 17'!F55,'KB 18'!F55,'KB 19'!F55,'KB 20'!F55,'KB 21'!F55,'KB 22'!F55,)</f>
        <v>0</v>
      </c>
      <c r="G55" s="459"/>
      <c r="H55" s="429"/>
      <c r="I55" s="972" t="str">
        <f>I43</f>
        <v>Fakti Viti i kaluar</v>
      </c>
      <c r="J55" s="972" t="str">
        <f>J43</f>
        <v>Viti aktual (buxheti)</v>
      </c>
      <c r="K55" s="974">
        <f>K43</f>
        <v>2013</v>
      </c>
      <c r="L55" s="974">
        <f>L43</f>
        <v>2014</v>
      </c>
      <c r="M55" s="974">
        <f>M43</f>
        <v>2015</v>
      </c>
    </row>
    <row r="56" spans="1:15" ht="9" hidden="1" x14ac:dyDescent="0.15">
      <c r="A56" s="445" t="str">
        <f>'Z2'!A56</f>
        <v xml:space="preserve">Transferta të jashtme </v>
      </c>
      <c r="B56" s="969">
        <f>'Z2'!B56</f>
        <v>605</v>
      </c>
      <c r="C56" s="970"/>
      <c r="D56" s="446">
        <f>SUM('KB 1'!D56,'KB 2'!D56,'KB 3'!D56,'KB 4'!D56,'KB 5'!D56,'KB 6'!D56,'KB 7'!D56,'KB 8'!D56,'KB 9'!D56,'KB 10'!D56,'KB 11'!D56,'KB 12'!D56,'KB 13'!D56,'KB 14'!D56,'KB 15'!D56,'KB 16'!D56,'KB 17'!D56,'KB 18'!D56,'KB 19'!D56,'KB 20'!D56,'KB 21'!D56,'KB 22'!D56,)</f>
        <v>0</v>
      </c>
      <c r="E56" s="446">
        <f>SUM('KB 1'!E56,'KB 2'!E56,'KB 3'!E56,'KB 4'!E56,'KB 5'!E56,'KB 6'!E56,'KB 7'!E56,'KB 8'!E56,'KB 9'!E56,'KB 10'!E56,'KB 11'!E56,'KB 12'!E56,'KB 13'!E56,'KB 14'!E56,'KB 15'!E56,'KB 16'!E56,'KB 17'!E56,'KB 18'!E56,'KB 19'!E56,'KB 20'!E56,'KB 21'!E56,'KB 22'!E56,)</f>
        <v>0</v>
      </c>
      <c r="F56" s="446">
        <f>SUM('KB 1'!F56,'KB 2'!F56,'KB 3'!F56,'KB 4'!F56,'KB 5'!F56,'KB 6'!F56,'KB 7'!F56,'KB 8'!F56,'KB 9'!F56,'KB 10'!F56,'KB 11'!F56,'KB 12'!F56,'KB 13'!F56,'KB 14'!F56,'KB 15'!F56,'KB 16'!F56,'KB 17'!F56,'KB 18'!F56,'KB 19'!F56,'KB 20'!F56,'KB 21'!F56,'KB 22'!F56,)</f>
        <v>0</v>
      </c>
      <c r="G56" s="459"/>
      <c r="H56" s="429"/>
      <c r="I56" s="973"/>
      <c r="J56" s="973"/>
      <c r="K56" s="975"/>
      <c r="L56" s="975"/>
      <c r="M56" s="975"/>
    </row>
    <row r="57" spans="1:15" ht="9" hidden="1" x14ac:dyDescent="0.15">
      <c r="A57" s="445" t="str">
        <f>'Z2'!A57</f>
        <v xml:space="preserve">Transferta të tjera </v>
      </c>
      <c r="B57" s="969">
        <f>'Z2'!B57</f>
        <v>606</v>
      </c>
      <c r="C57" s="970"/>
      <c r="D57" s="446">
        <f>SUM('KB 1'!D57,'KB 2'!D57,'KB 3'!D57,'KB 4'!D57,'KB 5'!D57,'KB 6'!D57,'KB 7'!D57,'KB 8'!D57,'KB 9'!D57,'KB 10'!D57,'KB 11'!D57,'KB 12'!D57,'KB 13'!D57,'KB 14'!D57,'KB 15'!D57,'KB 16'!D57,'KB 17'!D57,'KB 18'!D57,'KB 19'!D57,'KB 20'!D57,'KB 21'!D57,'KB 22'!D57,)</f>
        <v>0</v>
      </c>
      <c r="E57" s="446">
        <f>SUM('KB 1'!E57,'KB 2'!E57,'KB 3'!E57,'KB 4'!E57,'KB 5'!E57,'KB 6'!E57,'KB 7'!E57,'KB 8'!E57,'KB 9'!E57,'KB 10'!E57,'KB 11'!E57,'KB 12'!E57,'KB 13'!E57,'KB 14'!E57,'KB 15'!E57,'KB 16'!E57,'KB 17'!E57,'KB 18'!E57,'KB 19'!E57,'KB 20'!E57,'KB 21'!E57,'KB 22'!E57,)</f>
        <v>0</v>
      </c>
      <c r="F57" s="446">
        <f>SUM('KB 1'!F57,'KB 2'!F57,'KB 3'!F57,'KB 4'!F57,'KB 5'!F57,'KB 6'!F57,'KB 7'!F57,'KB 8'!F57,'KB 9'!F57,'KB 10'!F57,'KB 11'!F57,'KB 12'!F57,'KB 13'!F57,'KB 14'!F57,'KB 15'!F57,'KB 16'!F57,'KB 17'!F57,'KB 18'!F57,'KB 19'!F57,'KB 20'!F57,'KB 21'!F57,'KB 22'!F57,)</f>
        <v>0</v>
      </c>
      <c r="G57" s="459"/>
      <c r="H57" s="460" t="str">
        <f>'Z2'!H57</f>
        <v>Transferta të kushtëzuara</v>
      </c>
      <c r="I57" s="461"/>
      <c r="J57" s="461"/>
      <c r="K57" s="462">
        <f>SUM('KB 1'!K57,'KB 2'!K57,'KB 3'!K57,'KB 4'!K57,'KB 5'!K57,'KB 6'!K57,'KB 7'!K57,'KB 8'!K57,'KB 9'!K57,'KB 10'!K57,'KB 11'!K57,'KB 12'!K57,'KB 13'!K57,'KB 14'!K57,'KB 15'!K57,'KB 16'!K57,'KB 17'!K57,'KB 18'!K57,'KB 19'!K57,'KB 20'!K57,'KB 21'!K57,'KB 22'!K57,)</f>
        <v>0</v>
      </c>
      <c r="L57" s="462">
        <f>SUM('KB 1'!L57,'KB 2'!L57,'KB 3'!L57,'KB 4'!L57,'KB 5'!L57,'KB 6'!L57,'KB 7'!L57,'KB 8'!L57,'KB 9'!L57,'KB 10'!L57,'KB 11'!L57,'KB 12'!L57,'KB 13'!L57,'KB 14'!L57,'KB 15'!L57,'KB 16'!L57,'KB 17'!L57,'KB 18'!L57,'KB 19'!L57,'KB 20'!L57,'KB 21'!L57,'KB 22'!L57,)</f>
        <v>0</v>
      </c>
      <c r="M57" s="463">
        <f>SUM('KB 1'!M57,'KB 2'!M57,'KB 3'!M57,'KB 4'!M57,'KB 5'!M57,'KB 6'!M57,'KB 7'!M57,'KB 8'!M57,'KB 9'!M57,'KB 10'!M57,'KB 11'!M57,'KB 12'!M57,'KB 13'!M57,'KB 14'!M57,'KB 15'!M57,'KB 16'!M57,'KB 17'!M57,'KB 18'!M57,'KB 19'!M57,'KB 20'!M57,'KB 21'!M57,'KB 22'!M57,)</f>
        <v>0</v>
      </c>
    </row>
    <row r="58" spans="1:15" ht="9" hidden="1" x14ac:dyDescent="0.15">
      <c r="A58" s="445" t="str">
        <f>'Z2'!A58</f>
        <v xml:space="preserve">Shpenzime kapitale </v>
      </c>
      <c r="B58" s="969" t="str">
        <f>'Z2'!B58</f>
        <v>230 / 231</v>
      </c>
      <c r="C58" s="970"/>
      <c r="D58" s="446">
        <f>SUM('KB 1'!D58,'KB 2'!D58,'KB 3'!D58,'KB 4'!D58,'KB 5'!D58,'KB 6'!D58,'KB 7'!D58,'KB 8'!D58,'KB 9'!D58,'KB 10'!D58,'KB 11'!D58,'KB 12'!D58,'KB 13'!D58,'KB 14'!D58,'KB 15'!D58,'KB 16'!D58,'KB 17'!D58,'KB 18'!D58,'KB 19'!D58,'KB 20'!D58,'KB 21'!D58,'KB 22'!D58,)</f>
        <v>2912</v>
      </c>
      <c r="E58" s="446">
        <f>SUM('KB 1'!E58,'KB 2'!E58,'KB 3'!E58,'KB 4'!E58,'KB 5'!E58,'KB 6'!E58,'KB 7'!E58,'KB 8'!E58,'KB 9'!E58,'KB 10'!E58,'KB 11'!E58,'KB 12'!E58,'KB 13'!E58,'KB 14'!E58,'KB 15'!E58,'KB 16'!E58,'KB 17'!E58,'KB 18'!E58,'KB 19'!E58,'KB 20'!E58,'KB 21'!E58,'KB 22'!E58,)</f>
        <v>1866</v>
      </c>
      <c r="F58" s="446">
        <f>SUM('KB 1'!F58,'KB 2'!F58,'KB 3'!F58,'KB 4'!F58,'KB 5'!F58,'KB 6'!F58,'KB 7'!F58,'KB 8'!F58,'KB 9'!F58,'KB 10'!F58,'KB 11'!F58,'KB 12'!F58,'KB 13'!F58,'KB 14'!F58,'KB 15'!F58,'KB 16'!F58,'KB 17'!F58,'KB 18'!F58,'KB 19'!F58,'KB 20'!F58,'KB 21'!F58,'KB 22'!F58,)</f>
        <v>2053</v>
      </c>
      <c r="G58" s="459"/>
      <c r="H58" s="460" t="str">
        <f>'Z2'!H58</f>
        <v>Dhurime</v>
      </c>
      <c r="I58" s="461"/>
      <c r="J58" s="461"/>
      <c r="K58" s="462">
        <f>SUM('KB 1'!K58,'KB 2'!K58,'KB 3'!K58,'KB 4'!K58,'KB 5'!K58,'KB 6'!K58,'KB 7'!K58,'KB 8'!K58,'KB 9'!K58,'KB 10'!K58,'KB 11'!K58,'KB 12'!K58,'KB 13'!K58,'KB 14'!K58,'KB 15'!K58,'KB 16'!K58,'KB 17'!K58,'KB 18'!K58,'KB 19'!K58,'KB 20'!K58,'KB 21'!K58,'KB 22'!K58,)</f>
        <v>0</v>
      </c>
      <c r="L58" s="462">
        <f>SUM('KB 1'!L58,'KB 2'!L58,'KB 3'!L58,'KB 4'!L58,'KB 5'!L58,'KB 6'!L58,'KB 7'!L58,'KB 8'!L58,'KB 9'!L58,'KB 10'!L58,'KB 11'!L58,'KB 12'!L58,'KB 13'!L58,'KB 14'!L58,'KB 15'!L58,'KB 16'!L58,'KB 17'!L58,'KB 18'!L58,'KB 19'!L58,'KB 20'!L58,'KB 21'!L58,'KB 22'!L58,)</f>
        <v>0</v>
      </c>
      <c r="M58" s="463">
        <f>SUM('KB 1'!M58,'KB 2'!M58,'KB 3'!M58,'KB 4'!M58,'KB 5'!M58,'KB 6'!M58,'KB 7'!M58,'KB 8'!M58,'KB 9'!M58,'KB 10'!M58,'KB 11'!M58,'KB 12'!M58,'KB 13'!M58,'KB 14'!M58,'KB 15'!M58,'KB 16'!M58,'KB 17'!M58,'KB 18'!M58,'KB 19'!M58,'KB 20'!M58,'KB 21'!M58,'KB 22'!M58,)</f>
        <v>0</v>
      </c>
    </row>
    <row r="59" spans="1:15" ht="9" hidden="1" x14ac:dyDescent="0.15">
      <c r="A59" s="445" t="str">
        <f>'Z2'!A59</f>
        <v>Interesa</v>
      </c>
      <c r="B59" s="976"/>
      <c r="C59" s="977"/>
      <c r="D59" s="446">
        <f>SUM('KB 1'!D59,'KB 2'!D59,'KB 3'!D59,'KB 4'!D59,'KB 5'!D59,'KB 6'!D59,'KB 7'!D59,'KB 8'!D59,'KB 9'!D59,'KB 10'!D59,'KB 11'!D59,'KB 12'!D59,'KB 13'!D59,'KB 14'!D59,'KB 15'!D59,'KB 16'!D59,'KB 17'!D59,'KB 18'!D59,'KB 19'!D59,'KB 20'!D59,'KB 21'!D59,'KB 22'!D59,)</f>
        <v>0</v>
      </c>
      <c r="E59" s="446">
        <f>SUM('KB 1'!E59,'KB 2'!E59,'KB 3'!E59,'KB 4'!E59,'KB 5'!E59,'KB 6'!E59,'KB 7'!E59,'KB 8'!E59,'KB 9'!E59,'KB 10'!E59,'KB 11'!E59,'KB 12'!E59,'KB 13'!E59,'KB 14'!E59,'KB 15'!E59,'KB 16'!E59,'KB 17'!E59,'KB 18'!E59,'KB 19'!E59,'KB 20'!E59,'KB 21'!E59,'KB 22'!E59,)</f>
        <v>0</v>
      </c>
      <c r="F59" s="446">
        <f>SUM('KB 1'!F59,'KB 2'!F59,'KB 3'!F59,'KB 4'!F59,'KB 5'!F59,'KB 6'!F59,'KB 7'!F59,'KB 8'!F59,'KB 9'!F59,'KB 10'!F59,'KB 11'!F59,'KB 12'!F59,'KB 13'!F59,'KB 14'!F59,'KB 15'!F59,'KB 16'!F59,'KB 17'!F59,'KB 18'!F59,'KB 19'!F59,'KB 20'!F59,'KB 21'!F59,'KB 22'!F59,)</f>
        <v>0</v>
      </c>
      <c r="G59" s="459"/>
      <c r="H59" s="460" t="str">
        <f>'Z2'!H59</f>
        <v>Të ardhura të mbartura</v>
      </c>
      <c r="I59" s="448"/>
      <c r="J59" s="448"/>
      <c r="K59" s="462">
        <f>SUM('KB 1'!K59,'KB 2'!K59,'KB 3'!K59,'KB 4'!K59,'KB 5'!K59,'KB 6'!K59,'KB 7'!K59,'KB 8'!K59,'KB 9'!K59,'KB 10'!K59,'KB 11'!K59,'KB 12'!K59,'KB 13'!K59,'KB 14'!K59,'KB 15'!K59,'KB 16'!K59,'KB 17'!K59,'KB 18'!K59,'KB 19'!K59,'KB 20'!K59,'KB 21'!K59,'KB 22'!K59,)</f>
        <v>0</v>
      </c>
      <c r="L59" s="462">
        <f>SUM('KB 1'!L59,'KB 2'!L59,'KB 3'!L59,'KB 4'!L59,'KB 5'!L59,'KB 6'!L59,'KB 7'!L59,'KB 8'!L59,'KB 9'!L59,'KB 10'!L59,'KB 11'!L59,'KB 12'!L59,'KB 13'!L59,'KB 14'!L59,'KB 15'!L59,'KB 16'!L59,'KB 17'!L59,'KB 18'!L59,'KB 19'!L59,'KB 20'!L59,'KB 21'!L59,'KB 22'!L59,)</f>
        <v>0</v>
      </c>
      <c r="M59" s="463">
        <f>SUM('KB 1'!M59,'KB 2'!M59,'KB 3'!M59,'KB 4'!M59,'KB 5'!M59,'KB 6'!M59,'KB 7'!M59,'KB 8'!M59,'KB 9'!M59,'KB 10'!M59,'KB 11'!M59,'KB 12'!M59,'KB 13'!M59,'KB 14'!M59,'KB 15'!M59,'KB 16'!M59,'KB 17'!M59,'KB 18'!M59,'KB 19'!M59,'KB 20'!M59,'KB 21'!M59,'KB 22'!M59,)</f>
        <v>0</v>
      </c>
    </row>
    <row r="60" spans="1:15" ht="9" hidden="1" x14ac:dyDescent="0.15">
      <c r="A60" s="445" t="str">
        <f>'Z2'!A60</f>
        <v xml:space="preserve">Të tjera </v>
      </c>
      <c r="B60" s="969"/>
      <c r="C60" s="970"/>
      <c r="D60" s="446">
        <f>SUM('KB 1'!D60,'KB 2'!D60,'KB 3'!D60,'KB 4'!D60,'KB 5'!D60,'KB 6'!D60,'KB 7'!D60,'KB 8'!D60,'KB 9'!D60,'KB 10'!D60,'KB 11'!D60,'KB 12'!D60,'KB 13'!D60,'KB 14'!D60,'KB 15'!D60,'KB 16'!D60,'KB 17'!D60,'KB 18'!D60,'KB 19'!D60,'KB 20'!D60,'KB 21'!D60,'KB 22'!D60,)</f>
        <v>0</v>
      </c>
      <c r="E60" s="446">
        <f>SUM('KB 1'!E60,'KB 2'!E60,'KB 3'!E60,'KB 4'!E60,'KB 5'!E60,'KB 6'!E60,'KB 7'!E60,'KB 8'!E60,'KB 9'!E60,'KB 10'!E60,'KB 11'!E60,'KB 12'!E60,'KB 13'!E60,'KB 14'!E60,'KB 15'!E60,'KB 16'!E60,'KB 17'!E60,'KB 18'!E60,'KB 19'!E60,'KB 20'!E60,'KB 21'!E60,'KB 22'!E60,)</f>
        <v>0</v>
      </c>
      <c r="F60" s="446">
        <f>SUM('KB 1'!F60,'KB 2'!F60,'KB 3'!F60,'KB 4'!F60,'KB 5'!F60,'KB 6'!F60,'KB 7'!F60,'KB 8'!F60,'KB 9'!F60,'KB 10'!F60,'KB 11'!F60,'KB 12'!F60,'KB 13'!F60,'KB 14'!F60,'KB 15'!F60,'KB 16'!F60,'KB 17'!F60,'KB 18'!F60,'KB 19'!F60,'KB 20'!F60,'KB 21'!F60,'KB 22'!F60,)</f>
        <v>0</v>
      </c>
      <c r="G60" s="459">
        <f>SUM('KB 1'!G60,'KB 2'!G60,'KB 3'!G60,'KB 4'!G60,'KB 5'!G60,'KB 6'!G60,'KB 7'!G60,'KB 8'!G60,'KB 9'!G60,'KB 10'!G60,'KB 11'!G60,'KB 12'!G60,'KB 13'!G60,'KB 14'!G60,'KB 15'!G60,'KB 16'!G60,'KB 17'!G60,'KB 18'!G60,'KB 19'!G60,'KB 20'!G60,'KB 21'!G60,'KB 22'!G60,)</f>
        <v>0</v>
      </c>
      <c r="H60" s="460" t="str">
        <f>'Z2'!H60</f>
        <v>Burime të tjera (përfshi gjobat)</v>
      </c>
      <c r="I60" s="448"/>
      <c r="J60" s="448"/>
      <c r="K60" s="462">
        <f>SUM('KB 1'!K60,'KB 2'!K60,'KB 3'!K60,'KB 4'!K60,'KB 5'!K60,'KB 6'!K60,'KB 7'!K60,'KB 8'!K60,'KB 9'!K60,'KB 10'!K60,'KB 11'!K60,'KB 12'!K60,'KB 13'!K60,'KB 14'!K60,'KB 15'!K60,'KB 16'!K60,'KB 17'!K60,'KB 18'!K60,'KB 19'!K60,'KB 20'!K60,'KB 21'!K60,'KB 22'!K60,)</f>
        <v>0</v>
      </c>
      <c r="L60" s="462">
        <f>SUM('KB 1'!L60,'KB 2'!L60,'KB 3'!L60,'KB 4'!L60,'KB 5'!L60,'KB 6'!L60,'KB 7'!L60,'KB 8'!L60,'KB 9'!L60,'KB 10'!L60,'KB 11'!L60,'KB 12'!L60,'KB 13'!L60,'KB 14'!L60,'KB 15'!L60,'KB 16'!L60,'KB 17'!L60,'KB 18'!L60,'KB 19'!L60,'KB 20'!L60,'KB 21'!L60,'KB 22'!L60,)</f>
        <v>0</v>
      </c>
      <c r="M60" s="463">
        <f>SUM('KB 1'!M60,'KB 2'!M60,'KB 3'!M60,'KB 4'!M60,'KB 5'!M60,'KB 6'!M60,'KB 7'!M60,'KB 8'!M60,'KB 9'!M60,'KB 10'!M60,'KB 11'!M60,'KB 12'!M60,'KB 13'!M60,'KB 14'!M60,'KB 15'!M60,'KB 16'!M60,'KB 17'!M60,'KB 18'!M60,'KB 19'!M60,'KB 20'!M60,'KB 21'!M60,'KB 22'!M60,)</f>
        <v>0</v>
      </c>
    </row>
    <row r="61" spans="1:15" ht="9" hidden="1" x14ac:dyDescent="0.15">
      <c r="A61" s="935" t="str">
        <f>'Z2'!A61</f>
        <v xml:space="preserve">SHPENZIME KORRENTE </v>
      </c>
      <c r="B61" s="936"/>
      <c r="C61" s="936"/>
      <c r="D61" s="936"/>
      <c r="E61" s="936"/>
      <c r="F61" s="937"/>
      <c r="G61" s="459">
        <f>SUM('KB 1'!G61,'KB 2'!G61,'KB 3'!G61,'KB 4'!G61,'KB 5'!G61,'KB 6'!G61,'KB 7'!G61,'KB 8'!G61,'KB 9'!G61,'KB 10'!G61,'KB 11'!G61,'KB 12'!G61,'KB 13'!G61,'KB 14'!G61,'KB 15'!G61,'KB 16'!G61,'KB 17'!G61,'KB 18'!G61,'KB 19'!G61,'KB 20'!G61,'KB 21'!G61,'KB 22'!G61,)</f>
        <v>0</v>
      </c>
      <c r="H61" s="457" t="str">
        <f>'Z2'!H61</f>
        <v xml:space="preserve">VLERËSIM I TË ARDHURAVE ME DESTINACION </v>
      </c>
      <c r="I61" s="450">
        <f>SUM('KB 1'!I61,'KB 2'!I61,'KB 3'!I61,'KB 4'!I61,'KB 5'!I61,'KB 6'!I61,'KB 7'!I61,'KB 8'!I61,'KB 9'!I61,'KB 10'!I61,'KB 11'!I61,'KB 12'!I61,'KB 13'!I61,'KB 14'!I61,'KB 15'!I61,'KB 16'!I61,'KB 17'!I61,'KB 18'!I61,'KB 19'!I61,'KB 20'!I61,'KB 21'!I61,'KB 22'!I61,)</f>
        <v>4786</v>
      </c>
      <c r="J61" s="450">
        <f>SUM('KB 1'!J61,'KB 2'!J61,'KB 3'!J61,'KB 4'!J61,'KB 5'!J61,'KB 6'!J61,'KB 7'!J61,'KB 8'!J61,'KB 9'!J61,'KB 10'!J61,'KB 11'!J61,'KB 12'!J61,'KB 13'!J61,'KB 14'!J61,'KB 15'!J61,'KB 16'!J61,'KB 17'!J61,'KB 18'!J61,'KB 19'!J61,'KB 20'!J61,'KB 21'!J61,'KB 22'!J61,)</f>
        <v>5500</v>
      </c>
      <c r="K61" s="427">
        <f>SUM('KB 1'!K61,'KB 2'!K61,'KB 3'!K61,'KB 4'!K61,'KB 5'!K61,'KB 6'!K61,'KB 7'!K61,'KB 8'!K61,'KB 9'!K61,'KB 10'!K61,'KB 11'!K61,'KB 12'!K61,'KB 13'!K61,'KB 14'!K61,'KB 15'!K61,'KB 16'!K61,'KB 17'!K61,'KB 18'!K61,'KB 19'!K61,'KB 20'!K61,'KB 21'!K61,'KB 22'!K61,)</f>
        <v>0</v>
      </c>
      <c r="L61" s="427">
        <f>SUM('KB 1'!L61,'KB 2'!L61,'KB 3'!L61,'KB 4'!L61,'KB 5'!L61,'KB 6'!L61,'KB 7'!L61,'KB 8'!L61,'KB 9'!L61,'KB 10'!L61,'KB 11'!L61,'KB 12'!L61,'KB 13'!L61,'KB 14'!L61,'KB 15'!L61,'KB 16'!L61,'KB 17'!L61,'KB 18'!L61,'KB 19'!L61,'KB 20'!L61,'KB 21'!L61,'KB 22'!L61,)</f>
        <v>0</v>
      </c>
      <c r="M61" s="427">
        <f>SUM('KB 1'!M61,'KB 2'!M61,'KB 3'!M61,'KB 4'!M61,'KB 5'!M61,'KB 6'!M61,'KB 7'!M61,'KB 8'!M61,'KB 9'!M61,'KB 10'!M61,'KB 11'!M61,'KB 12'!M61,'KB 13'!M61,'KB 14'!M61,'KB 15'!M61,'KB 16'!M61,'KB 17'!M61,'KB 18'!M61,'KB 19'!M61,'KB 20'!M61,'KB 21'!M61,'KB 22'!M61,)</f>
        <v>0</v>
      </c>
    </row>
    <row r="62" spans="1:15" ht="9" hidden="1" x14ac:dyDescent="0.15">
      <c r="A62" s="445" t="str">
        <f>'Z2'!A62</f>
        <v>Pagat</v>
      </c>
      <c r="B62" s="969">
        <f>'Z2'!B62</f>
        <v>600</v>
      </c>
      <c r="C62" s="970"/>
      <c r="D62" s="446">
        <f>SUM('KB 1'!D62,'KB 2'!D62,'KB 3'!D62,'KB 4'!D62,'KB 5'!D62,'KB 6'!D62,'KB 7'!D62,'KB 8'!D62,'KB 9'!D62,'KB 10'!D62,'KB 11'!D62,'KB 12'!D62,'KB 13'!D62,'KB 14'!D62,'KB 15'!D62,'KB 16'!D62,'KB 17'!D62,'KB 18'!D62,'KB 19'!D62,'KB 20'!D62,'KB 21'!D62,'KB 22'!D62,)</f>
        <v>12726</v>
      </c>
      <c r="E62" s="446">
        <f>SUM('KB 1'!E62,'KB 2'!E62,'KB 3'!E62,'KB 4'!E62,'KB 5'!E62,'KB 6'!E62,'KB 7'!E62,'KB 8'!E62,'KB 9'!E62,'KB 10'!E62,'KB 11'!E62,'KB 12'!E62,'KB 13'!E62,'KB 14'!E62,'KB 15'!E62,'KB 16'!E62,'KB 17'!E62,'KB 18'!E62,'KB 19'!E62,'KB 20'!E62,'KB 21'!E62,'KB 22'!E62,)</f>
        <v>13239</v>
      </c>
      <c r="F62" s="446">
        <f>SUM('KB 1'!F62,'KB 2'!F62,'KB 3'!F62,'KB 4'!F62,'KB 5'!F62,'KB 6'!F62,'KB 7'!F62,'KB 8'!F62,'KB 9'!F62,'KB 10'!F62,'KB 11'!F62,'KB 12'!F62,'KB 13'!F62,'KB 14'!F62,'KB 15'!F62,'KB 16'!F62,'KB 17'!F62,'KB 18'!F62,'KB 19'!F62,'KB 20'!F62,'KB 21'!F62,'KB 22'!F62,)</f>
        <v>13768</v>
      </c>
      <c r="G62" s="459">
        <f>SUM('KB 1'!G62,'KB 2'!G62,'KB 3'!G62,'KB 4'!G62,'KB 5'!G62,'KB 6'!G62,'KB 7'!G62,'KB 8'!G62,'KB 9'!G62,'KB 10'!G62,'KB 11'!G62,'KB 12'!G62,'KB 13'!G62,'KB 14'!G62,'KB 15'!G62,'KB 16'!G62,'KB 17'!G62,'KB 18'!G62,'KB 19'!G62,'KB 20'!G62,'KB 21'!G62,'KB 22'!G62,)</f>
        <v>0</v>
      </c>
      <c r="H62" s="459"/>
      <c r="I62" s="459"/>
      <c r="J62" s="464"/>
      <c r="K62" s="465">
        <f>SUM('KB 1'!K62,'KB 2'!K62,'KB 3'!K62,'KB 4'!K62,'KB 5'!K62,'KB 6'!K62,'KB 7'!K62,'KB 8'!K62,'KB 9'!K62,'KB 10'!K62,'KB 11'!K62,'KB 12'!K62,'KB 13'!K62,'KB 14'!K62,'KB 15'!K62,'KB 16'!K62,'KB 17'!K62,'KB 18'!K62,'KB 19'!K62,'KB 20'!K62,'KB 21'!K62,'KB 22'!K62,)</f>
        <v>0</v>
      </c>
      <c r="L62" s="408">
        <f>SUM('KB 1'!L62,'KB 2'!L62,'KB 3'!L62,'KB 4'!L62,'KB 5'!L62,'KB 6'!L62,'KB 7'!L62,'KB 8'!L62,'KB 9'!L62,'KB 10'!L62,'KB 11'!L62,'KB 12'!L62,'KB 13'!L62,'KB 14'!L62,'KB 15'!L62,'KB 16'!L62,'KB 17'!L62,'KB 18'!L62,'KB 19'!L62,'KB 20'!L62,'KB 21'!L62,'KB 22'!L62,)</f>
        <v>0</v>
      </c>
      <c r="M62" s="408">
        <f>SUM('KB 1'!M62,'KB 2'!M62,'KB 3'!M62,'KB 4'!M62,'KB 5'!M62,'KB 6'!M62,'KB 7'!M62,'KB 8'!M62,'KB 9'!M62,'KB 10'!M62,'KB 11'!M62,'KB 12'!M62,'KB 13'!M62,'KB 14'!M62,'KB 15'!M62,'KB 16'!M62,'KB 17'!M62,'KB 18'!M62,'KB 19'!M62,'KB 20'!M62,'KB 21'!M62,'KB 22'!M62,)</f>
        <v>0</v>
      </c>
    </row>
    <row r="63" spans="1:15" ht="12.75" hidden="1" customHeight="1" x14ac:dyDescent="0.15">
      <c r="A63" s="445" t="str">
        <f>'Z2'!A63</f>
        <v xml:space="preserve">Sigurimet shoqërore </v>
      </c>
      <c r="B63" s="969">
        <f>'Z2'!B63</f>
        <v>601</v>
      </c>
      <c r="C63" s="970"/>
      <c r="D63" s="446">
        <f>SUM('KB 1'!D63,'KB 2'!D63,'KB 3'!D63,'KB 4'!D63,'KB 5'!D63,'KB 6'!D63,'KB 7'!D63,'KB 8'!D63,'KB 9'!D63,'KB 10'!D63,'KB 11'!D63,'KB 12'!D63,'KB 13'!D63,'KB 14'!D63,'KB 15'!D63,'KB 16'!D63,'KB 17'!D63,'KB 18'!D63,'KB 19'!D63,'KB 20'!D63,'KB 21'!D63,'KB 22'!D63,)</f>
        <v>0</v>
      </c>
      <c r="E63" s="446">
        <f>SUM('KB 1'!E63,'KB 2'!E63,'KB 3'!E63,'KB 4'!E63,'KB 5'!E63,'KB 6'!E63,'KB 7'!E63,'KB 8'!E63,'KB 9'!E63,'KB 10'!E63,'KB 11'!E63,'KB 12'!E63,'KB 13'!E63,'KB 14'!E63,'KB 15'!E63,'KB 16'!E63,'KB 17'!E63,'KB 18'!E63,'KB 19'!E63,'KB 20'!E63,'KB 21'!E63,'KB 22'!E63,)</f>
        <v>0</v>
      </c>
      <c r="F63" s="446">
        <f>SUM('KB 1'!F63,'KB 2'!F63,'KB 3'!F63,'KB 4'!F63,'KB 5'!F63,'KB 6'!F63,'KB 7'!F63,'KB 8'!F63,'KB 9'!F63,'KB 10'!F63,'KB 11'!F63,'KB 12'!F63,'KB 13'!F63,'KB 14'!F63,'KB 15'!F63,'KB 16'!F63,'KB 17'!F63,'KB 18'!F63,'KB 19'!F63,'KB 20'!F63,'KB 21'!F63,'KB 22'!F63,)</f>
        <v>0</v>
      </c>
      <c r="G63" s="459"/>
      <c r="H63" s="483" t="str">
        <f>'Z2'!H63</f>
        <v>PARASHIKIMI I TE ARDHURAVE</v>
      </c>
      <c r="I63" s="450">
        <f>SUM('KB 1'!I63,'KB 2'!I63,'KB 3'!I63,'KB 4'!I63,'KB 5'!I63,'KB 6'!I63,'KB 7'!I63,'KB 8'!I63,'KB 9'!I63,'KB 10'!I63,'KB 11'!I63,'KB 12'!I63,'KB 13'!I63,'KB 14'!I63,'KB 15'!I63,'KB 16'!I63,'KB 17'!I63,'KB 18'!I63,'KB 19'!I63,'KB 20'!I63,'KB 21'!I63,'KB 22'!I63,)</f>
        <v>6067</v>
      </c>
      <c r="J63" s="450">
        <f>SUM('KB 1'!J63,'KB 2'!J63,'KB 3'!J63,'KB 4'!J63,'KB 5'!J63,'KB 6'!J63,'KB 7'!J63,'KB 8'!J63,'KB 9'!J63,'KB 10'!J63,'KB 11'!J63,'KB 12'!J63,'KB 13'!J63,'KB 14'!J63,'KB 15'!J63,'KB 16'!J63,'KB 17'!J63,'KB 18'!J63,'KB 19'!J63,'KB 20'!J63,'KB 21'!J63,'KB 22'!J63,)</f>
        <v>8295</v>
      </c>
      <c r="K63" s="427">
        <f>SUM('KB 1'!K63,'KB 2'!K63,'KB 3'!K63,'KB 4'!K63,'KB 5'!K63,'KB 6'!K63,'KB 7'!K63,'KB 8'!K63,'KB 9'!K63,'KB 10'!K63,'KB 11'!K63,'KB 12'!K63,'KB 13'!K63,'KB 14'!K63,'KB 15'!K63,'KB 16'!K63,'KB 17'!K63,'KB 18'!K63,'KB 19'!K63,'KB 20'!K63,'KB 21'!K63,'KB 22'!K63,)</f>
        <v>3605.11</v>
      </c>
      <c r="L63" s="427">
        <f>SUM('KB 1'!L63,'KB 2'!L63,'KB 3'!L63,'KB 4'!L63,'KB 5'!L63,'KB 6'!L63,'KB 7'!L63,'KB 8'!L63,'KB 9'!L63,'KB 10'!L63,'KB 11'!L63,'KB 12'!L63,'KB 13'!L63,'KB 14'!L63,'KB 15'!L63,'KB 16'!L63,'KB 17'!L63,'KB 18'!L63,'KB 19'!L63,'KB 20'!L63,'KB 21'!L63,'KB 22'!L63,)</f>
        <v>3804.99991</v>
      </c>
      <c r="M63" s="427">
        <f>SUM('KB 1'!M63,'KB 2'!M63,'KB 3'!M63,'KB 4'!M63,'KB 5'!M63,'KB 6'!M63,'KB 7'!M63,'KB 8'!M63,'KB 9'!M63,'KB 10'!M63,'KB 11'!M63,'KB 12'!M63,'KB 13'!M63,'KB 14'!M63,'KB 15'!M63,'KB 16'!M63,'KB 17'!M63,'KB 18'!M63,'KB 19'!M63,'KB 20'!M63,'KB 21'!M63,'KB 22'!M63,)</f>
        <v>3804.99991</v>
      </c>
    </row>
    <row r="64" spans="1:15" ht="12.75" hidden="1" customHeight="1" x14ac:dyDescent="0.15">
      <c r="A64" s="445" t="str">
        <f>'Z2'!A64</f>
        <v>Mirembajtje</v>
      </c>
      <c r="B64" s="969">
        <f>'Z2'!B64</f>
        <v>602</v>
      </c>
      <c r="C64" s="970"/>
      <c r="D64" s="446">
        <f>SUM('KB 1'!D64,'KB 2'!D64,'KB 3'!D64,'KB 4'!D64,'KB 5'!D64,'KB 6'!D64,'KB 7'!D64,'KB 8'!D64,'KB 9'!D64,'KB 10'!D64,'KB 11'!D64,'KB 12'!D64,'KB 13'!D64,'KB 14'!D64,'KB 15'!D64,'KB 16'!D64,'KB 17'!D64,'KB 18'!D64,'KB 19'!D64,'KB 20'!D64,'KB 21'!D64,'KB 22'!D64,)</f>
        <v>7295</v>
      </c>
      <c r="E64" s="446">
        <f>SUM('KB 1'!E64,'KB 2'!E64,'KB 3'!E64,'KB 4'!E64,'KB 5'!E64,'KB 6'!E64,'KB 7'!E64,'KB 8'!E64,'KB 9'!E64,'KB 10'!E64,'KB 11'!E64,'KB 12'!E64,'KB 13'!E64,'KB 14'!E64,'KB 15'!E64,'KB 16'!E64,'KB 17'!E64,'KB 18'!E64,'KB 19'!E64,'KB 20'!E64,'KB 21'!E64,'KB 22'!E64,)</f>
        <v>7909</v>
      </c>
      <c r="F64" s="446">
        <f>SUM('KB 1'!F64,'KB 2'!F64,'KB 3'!F64,'KB 4'!F64,'KB 5'!F64,'KB 6'!F64,'KB 7'!F64,'KB 8'!F64,'KB 9'!F64,'KB 10'!F64,'KB 11'!F64,'KB 12'!F64,'KB 13'!F64,'KB 14'!F64,'KB 15'!F64,'KB 16'!F64,'KB 17'!F64,'KB 18'!F64,'KB 19'!F64,'KB 20'!F64,'KB 21'!F64,'KB 22'!F64,)</f>
        <v>8214</v>
      </c>
      <c r="G64" s="459"/>
      <c r="H64" s="453"/>
      <c r="I64" s="453"/>
      <c r="J64" s="466"/>
      <c r="K64" s="466"/>
      <c r="L64" s="466"/>
      <c r="M64" s="466"/>
      <c r="N64" s="453"/>
      <c r="O64" s="453"/>
    </row>
    <row r="65" spans="1:13" ht="12.75" hidden="1" customHeight="1" x14ac:dyDescent="0.15">
      <c r="A65" s="445" t="str">
        <f>'Z2'!A65</f>
        <v xml:space="preserve">Shpenzime të tjera korrente </v>
      </c>
      <c r="B65" s="969">
        <f>'Z2'!B65</f>
        <v>603</v>
      </c>
      <c r="C65" s="970"/>
      <c r="D65" s="446">
        <f>SUM('KB 1'!D65,'KB 2'!D65,'KB 3'!D65,'KB 4'!D65,'KB 5'!D65,'KB 6'!D65,'KB 7'!D65,'KB 8'!D65,'KB 9'!D65,'KB 10'!D65,'KB 11'!D65,'KB 12'!D65,'KB 13'!D65,'KB 14'!D65,'KB 15'!D65,'KB 16'!D65,'KB 17'!D65,'KB 18'!D65,'KB 19'!D65,'KB 20'!D65,'KB 21'!D65,'KB 22'!D65,)</f>
        <v>0</v>
      </c>
      <c r="E65" s="446">
        <f>SUM('KB 1'!E65,'KB 2'!E65,'KB 3'!E65,'KB 4'!E65,'KB 5'!E65,'KB 6'!E65,'KB 7'!E65,'KB 8'!E65,'KB 9'!E65,'KB 10'!E65,'KB 11'!E65,'KB 12'!E65,'KB 13'!E65,'KB 14'!E65,'KB 15'!E65,'KB 16'!E65,'KB 17'!E65,'KB 18'!E65,'KB 19'!E65,'KB 20'!E65,'KB 21'!E65,'KB 22'!E65,)</f>
        <v>0</v>
      </c>
      <c r="F65" s="446">
        <f>SUM('KB 1'!F65,'KB 2'!F65,'KB 3'!F65,'KB 4'!F65,'KB 5'!F65,'KB 6'!F65,'KB 7'!F65,'KB 8'!F65,'KB 9'!F65,'KB 10'!F65,'KB 11'!F65,'KB 12'!F65,'KB 13'!F65,'KB 14'!F65,'KB 15'!F65,'KB 16'!F65,'KB 17'!F65,'KB 18'!F65,'KB 19'!F65,'KB 20'!F65,'KB 21'!F65,'KB 22'!F65,)</f>
        <v>0</v>
      </c>
      <c r="G65" s="459"/>
      <c r="H65" s="978" t="str">
        <f>'Z2'!H65</f>
        <v xml:space="preserve">SHUMA NETO E KËRKUAR </v>
      </c>
      <c r="I65" s="979"/>
      <c r="J65" s="979"/>
      <c r="K65" s="979"/>
      <c r="L65" s="979"/>
      <c r="M65" s="980"/>
    </row>
    <row r="66" spans="1:13" ht="12.75" hidden="1" customHeight="1" x14ac:dyDescent="0.15">
      <c r="A66" s="445" t="str">
        <f>'Z2'!A66</f>
        <v>Transferta</v>
      </c>
      <c r="B66" s="969" t="str">
        <f>'Z2'!B66</f>
        <v>604, 605, 606</v>
      </c>
      <c r="C66" s="970"/>
      <c r="D66" s="446">
        <f>SUM('KB 1'!D66,'KB 2'!D66,'KB 3'!D66,'KB 4'!D66,'KB 5'!D66,'KB 6'!D66,'KB 7'!D66,'KB 8'!D66,'KB 9'!D66,'KB 10'!D66,'KB 11'!D66,'KB 12'!D66,'KB 13'!D66,'KB 14'!D66,'KB 15'!D66,'KB 16'!D66,'KB 17'!D66,'KB 18'!D66,'KB 19'!D66,'KB 20'!D66,'KB 21'!D66,'KB 22'!D66,)</f>
        <v>0</v>
      </c>
      <c r="E66" s="446">
        <f>SUM('KB 1'!E66,'KB 2'!E66,'KB 3'!E66,'KB 4'!E66,'KB 5'!E66,'KB 6'!E66,'KB 7'!E66,'KB 8'!E66,'KB 9'!E66,'KB 10'!E66,'KB 11'!E66,'KB 12'!E66,'KB 13'!E66,'KB 14'!E66,'KB 15'!E66,'KB 16'!E66,'KB 17'!E66,'KB 18'!E66,'KB 19'!E66,'KB 20'!E66,'KB 21'!E66,'KB 22'!E66,)</f>
        <v>0</v>
      </c>
      <c r="F66" s="446">
        <f>SUM('KB 1'!F66,'KB 2'!F66,'KB 3'!F66,'KB 4'!F66,'KB 5'!F66,'KB 6'!F66,'KB 7'!F66,'KB 8'!F66,'KB 9'!F66,'KB 10'!F66,'KB 11'!F66,'KB 12'!F66,'KB 13'!F66,'KB 14'!F66,'KB 15'!F66,'KB 16'!F66,'KB 17'!F66,'KB 18'!F66,'KB 19'!F66,'KB 20'!F66,'KB 21'!F66,'KB 22'!F66,)</f>
        <v>0</v>
      </c>
      <c r="G66" s="459"/>
      <c r="H66" s="981"/>
      <c r="I66" s="982"/>
      <c r="J66" s="982"/>
      <c r="K66" s="982"/>
      <c r="L66" s="982"/>
      <c r="M66" s="983"/>
    </row>
    <row r="67" spans="1:13" ht="12.75" hidden="1" customHeight="1" x14ac:dyDescent="0.15">
      <c r="A67" s="445" t="str">
        <f>'Z2'!A67</f>
        <v>Interesa</v>
      </c>
      <c r="B67" s="969"/>
      <c r="C67" s="970"/>
      <c r="D67" s="446">
        <f>SUM('KB 1'!D67,'KB 2'!D67,'KB 3'!D67,'KB 4'!D67,'KB 5'!D67,'KB 6'!D67,'KB 7'!D67,'KB 8'!D67,'KB 9'!D67,'KB 10'!D67,'KB 11'!D67,'KB 12'!D67,'KB 13'!D67,'KB 14'!D67,'KB 15'!D67,'KB 16'!D67,'KB 17'!D67,'KB 18'!D67,'KB 19'!D67,'KB 20'!D67,'KB 21'!D67,'KB 22'!D67,)</f>
        <v>0</v>
      </c>
      <c r="E67" s="446">
        <f>SUM('KB 1'!E67,'KB 2'!E67,'KB 3'!E67,'KB 4'!E67,'KB 5'!E67,'KB 6'!E67,'KB 7'!E67,'KB 8'!E67,'KB 9'!E67,'KB 10'!E67,'KB 11'!E67,'KB 12'!E67,'KB 13'!E67,'KB 14'!E67,'KB 15'!E67,'KB 16'!E67,'KB 17'!E67,'KB 18'!E67,'KB 19'!E67,'KB 20'!E67,'KB 21'!E67,'KB 22'!E67,)</f>
        <v>0</v>
      </c>
      <c r="F67" s="446">
        <f>SUM('KB 1'!F67,'KB 2'!F67,'KB 3'!F67,'KB 4'!F67,'KB 5'!F67,'KB 6'!F67,'KB 7'!F67,'KB 8'!F67,'KB 9'!F67,'KB 10'!F67,'KB 11'!F67,'KB 12'!F67,'KB 13'!F67,'KB 14'!F67,'KB 15'!F67,'KB 16'!F67,'KB 17'!F67,'KB 18'!F67,'KB 19'!F67,'KB 20'!F67,'KB 21'!F67,'KB 22'!F67,)</f>
        <v>0</v>
      </c>
      <c r="G67" s="459"/>
      <c r="H67" s="467"/>
      <c r="I67" s="984" t="str">
        <f>I55</f>
        <v>Fakti Viti i kaluar</v>
      </c>
      <c r="J67" s="984" t="str">
        <f>J55</f>
        <v>Viti aktual (buxheti)</v>
      </c>
      <c r="K67" s="985">
        <f>K55</f>
        <v>2013</v>
      </c>
      <c r="L67" s="985">
        <f>L55</f>
        <v>2014</v>
      </c>
      <c r="M67" s="985">
        <f>M55</f>
        <v>2015</v>
      </c>
    </row>
    <row r="68" spans="1:13" ht="9" hidden="1" x14ac:dyDescent="0.15">
      <c r="A68" s="445" t="str">
        <f>'Z2'!A68</f>
        <v xml:space="preserve">Të tjera </v>
      </c>
      <c r="B68" s="891" t="str">
        <f>IF(OR(D68&lt;0,E68&lt;0,F68&lt;0),"STOP","OK!")</f>
        <v>STOP</v>
      </c>
      <c r="C68" s="892"/>
      <c r="D68" s="468">
        <f>SUM('KB 1'!D68,'KB 2'!D68,'KB 3'!D68,'KB 4'!D68,'KB 5'!D68,'KB 6'!D68,'KB 7'!D68,'KB 8'!D68,'KB 9'!D68,'KB 10'!D68,'KB 11'!D68,'KB 12'!D68,'KB 13'!D68,'KB 14'!D68,'KB 15'!D68,'KB 16'!D68,'KB 17'!D68,'KB 18'!D68,'KB 19'!D68,'KB 20'!D68,'KB 21'!D68,'KB 22'!D68,)</f>
        <v>1.4804000000007136</v>
      </c>
      <c r="E68" s="468">
        <f>SUM('KB 1'!E68,'KB 2'!E68,'KB 3'!E68,'KB 4'!E68,'KB 5'!E68,'KB 6'!E68,'KB 7'!E68,'KB 8'!E68,'KB 9'!E68,'KB 10'!E68,'KB 11'!E68,'KB 12'!E68,'KB 13'!E68,'KB 14'!E68,'KB 15'!E68,'KB 16'!E68,'KB 17'!E68,'KB 18'!E68,'KB 19'!E68,'KB 20'!E68,'KB 21'!E68,'KB 22'!E68,)</f>
        <v>3.0302489600007902</v>
      </c>
      <c r="F68" s="468">
        <f>SUM('KB 1'!F68,'KB 2'!F68,'KB 3'!F68,'KB 4'!F68,'KB 5'!F68,'KB 6'!F68,'KB 7'!F68,'KB 8'!F68,'KB 9'!F68,'KB 10'!F68,'KB 11'!F68,'KB 12'!F68,'KB 13'!F68,'KB 14'!F68,'KB 15'!F68,'KB 16'!F68,'KB 17'!F68,'KB 18'!F68,'KB 19'!F68,'KB 20'!F68,'KB 21'!F68,'KB 22'!F68,)</f>
        <v>-0.99761337510449266</v>
      </c>
      <c r="G68" s="459"/>
      <c r="H68" s="467"/>
      <c r="I68" s="972"/>
      <c r="J68" s="972"/>
      <c r="K68" s="974"/>
      <c r="L68" s="974"/>
      <c r="M68" s="974"/>
    </row>
    <row r="69" spans="1:13" ht="9" hidden="1" x14ac:dyDescent="0.15">
      <c r="A69" s="457" t="str">
        <f>'Z2'!A69</f>
        <v>SHPENZIME TË PARASHIKUARA</v>
      </c>
      <c r="B69" s="450">
        <f>SUM('KB 1'!B69,'KB 2'!B69,'KB 3'!B69,'KB 4'!B69,'KB 5'!B69,'KB 6'!B69,'KB 7'!B69,'KB 8'!B69,'KB 9'!B69,'KB 10'!B69,'KB 11'!B69,'KB 12'!B69,'KB 13'!B69,'KB 14'!B69,'KB 15'!B69,'KB 16'!B69,'KB 17'!B69,'KB 18'!B69,'KB 19'!B69,'KB 20'!B69,'KB 21'!B69,'KB 22'!B69,)</f>
        <v>21368</v>
      </c>
      <c r="C69" s="450">
        <f>SUM('KB 1'!C69,'KB 2'!C69,'KB 3'!C69,'KB 4'!C69,'KB 5'!C69,'KB 6'!C69,'KB 7'!C69,'KB 8'!C69,'KB 9'!C69,'KB 10'!C69,'KB 11'!C69,'KB 12'!C69,'KB 13'!C69,'KB 14'!C69,'KB 15'!C69,'KB 16'!C69,'KB 17'!C69,'KB 18'!C69,'KB 19'!C69,'KB 20'!C69,'KB 21'!C69,'KB 22'!C69,)</f>
        <v>26244</v>
      </c>
      <c r="D69" s="427">
        <f>SUM('KB 1'!D69,'KB 2'!D69,'KB 3'!D69,'KB 4'!D69,'KB 5'!D69,'KB 6'!D69,'KB 7'!D69,'KB 8'!D69,'KB 9'!D69,'KB 10'!D69,'KB 11'!D69,'KB 12'!D69,'KB 13'!D69,'KB 14'!D69,'KB 15'!D69,'KB 16'!D69,'KB 17'!D69,'KB 18'!D69,'KB 19'!D69,'KB 20'!D69,'KB 21'!D69,'KB 22'!D69,)</f>
        <v>22934.4804</v>
      </c>
      <c r="E69" s="427">
        <f>SUM('KB 1'!E69,'KB 2'!E69,'KB 3'!E69,'KB 4'!E69,'KB 5'!E69,'KB 6'!E69,'KB 7'!E69,'KB 8'!E69,'KB 9'!E69,'KB 10'!E69,'KB 11'!E69,'KB 12'!E69,'KB 13'!E69,'KB 14'!E69,'KB 15'!E69,'KB 16'!E69,'KB 17'!E69,'KB 18'!E69,'KB 19'!E69,'KB 20'!E69,'KB 21'!E69,'KB 22'!E69,)</f>
        <v>23017.03024896</v>
      </c>
      <c r="F69" s="427">
        <f>SUM('KB 1'!F69,'KB 2'!F69,'KB 3'!F69,'KB 4'!F69,'KB 5'!F69,'KB 6'!F69,'KB 7'!F69,'KB 8'!F69,'KB 9'!F69,'KB 10'!F69,'KB 11'!F69,'KB 12'!F69,'KB 13'!F69,'KB 14'!F69,'KB 15'!F69,'KB 16'!F69,'KB 17'!F69,'KB 18'!F69,'KB 19'!F69,'KB 20'!F69,'KB 21'!F69,'KB 22'!F69,)</f>
        <v>24034.002386624896</v>
      </c>
      <c r="G69" s="459"/>
      <c r="H69" s="469" t="str">
        <f>'Z2'!H69</f>
        <v>SHUMA NETO E KËRKUAR</v>
      </c>
      <c r="I69" s="431">
        <f>SUM('KB 1'!I69,'KB 2'!I69,'KB 3'!I69,'KB 4'!I69,'KB 5'!I69,'KB 6'!I69,'KB 7'!I69,'KB 8'!I69,'KB 9'!I69,'KB 10'!I69,'KB 11'!I69,'KB 12'!I69,'KB 13'!I69,'KB 14'!I69,'KB 15'!I69,'KB 16'!I69,'KB 17'!I69,'KB 18'!I69,'KB 19'!I69,'KB 20'!I69,'KB 21'!I69,'KB 22'!I69,)</f>
        <v>15301</v>
      </c>
      <c r="J69" s="431">
        <f>SUM('KB 1'!J69,'KB 2'!J69,'KB 3'!J69,'KB 4'!J69,'KB 5'!J69,'KB 6'!J69,'KB 7'!J69,'KB 8'!J69,'KB 9'!J69,'KB 10'!J69,'KB 11'!J69,'KB 12'!J69,'KB 13'!J69,'KB 14'!J69,'KB 15'!J69,'KB 16'!J69,'KB 17'!J69,'KB 18'!J69,'KB 19'!J69,'KB 20'!J69,'KB 21'!J69,'KB 22'!J69,)</f>
        <v>17949</v>
      </c>
      <c r="K69" s="431">
        <f>SUM('KB 1'!K69,'KB 2'!K69,'KB 3'!K69,'KB 4'!K69,'KB 5'!K69,'KB 6'!K69,'KB 7'!K69,'KB 8'!K69,'KB 9'!K69,'KB 10'!K69,'KB 11'!K69,'KB 12'!K69,'KB 13'!K69,'KB 14'!K69,'KB 15'!K69,'KB 16'!K69,'KB 17'!K69,'KB 18'!K69,'KB 19'!K69,'KB 20'!K69,'KB 21'!K69,'KB 22'!K69,)</f>
        <v>19329.370400000003</v>
      </c>
      <c r="L69" s="431">
        <f>SUM('KB 1'!L69,'KB 2'!L69,'KB 3'!L69,'KB 4'!L69,'KB 5'!L69,'KB 6'!L69,'KB 7'!L69,'KB 8'!L69,'KB 9'!L69,'KB 10'!L69,'KB 11'!L69,'KB 12'!L69,'KB 13'!L69,'KB 14'!L69,'KB 15'!L69,'KB 16'!L69,'KB 17'!L69,'KB 18'!L69,'KB 19'!L69,'KB 20'!L69,'KB 21'!L69,'KB 22'!L69,)</f>
        <v>19212.030338960001</v>
      </c>
      <c r="M69" s="431">
        <f>SUM('KB 1'!M69,'KB 2'!M69,'KB 3'!M69,'KB 4'!M69,'KB 5'!M69,'KB 6'!M69,'KB 7'!M69,'KB 8'!M69,'KB 9'!M69,'KB 10'!M69,'KB 11'!M69,'KB 12'!M69,'KB 13'!M69,'KB 14'!M69,'KB 15'!M69,'KB 16'!M69,'KB 17'!M69,'KB 18'!M69,'KB 19'!M69,'KB 20'!M69,'KB 21'!M69,'KB 22'!M69,)</f>
        <v>20229.002476624897</v>
      </c>
    </row>
    <row r="70" spans="1:13" s="430" customFormat="1" ht="12.75" hidden="1" customHeight="1" x14ac:dyDescent="0.15">
      <c r="G70" s="459"/>
      <c r="H70" s="459"/>
    </row>
    <row r="71" spans="1:13" ht="12.75" hidden="1" customHeight="1" x14ac:dyDescent="0.15">
      <c r="A71" s="470" t="str">
        <f>'Z2'!A71</f>
        <v>Shpjegimi</v>
      </c>
      <c r="B71" s="986"/>
      <c r="C71" s="987"/>
      <c r="D71" s="987"/>
      <c r="E71" s="987"/>
      <c r="F71" s="987"/>
      <c r="G71" s="987"/>
      <c r="H71" s="987"/>
      <c r="I71" s="987"/>
      <c r="J71" s="987"/>
      <c r="K71" s="987"/>
      <c r="L71" s="987"/>
      <c r="M71" s="988"/>
    </row>
    <row r="72" spans="1:13" ht="12.75" hidden="1" customHeight="1" x14ac:dyDescent="0.15">
      <c r="B72" s="989"/>
      <c r="C72" s="990"/>
      <c r="D72" s="990"/>
      <c r="E72" s="990"/>
      <c r="F72" s="990"/>
      <c r="G72" s="990"/>
      <c r="H72" s="990"/>
      <c r="I72" s="990"/>
      <c r="J72" s="990"/>
      <c r="K72" s="990"/>
      <c r="L72" s="990"/>
      <c r="M72" s="991"/>
    </row>
    <row r="73" spans="1:13" ht="12.75" hidden="1" customHeight="1" x14ac:dyDescent="0.15">
      <c r="G73" s="471"/>
    </row>
    <row r="74" spans="1:13" s="438" customFormat="1" ht="21" hidden="1" customHeight="1" x14ac:dyDescent="0.15">
      <c r="A74" s="437" t="str">
        <f>A$2</f>
        <v>Total</v>
      </c>
      <c r="B74" s="992">
        <f>B$2</f>
        <v>0</v>
      </c>
      <c r="C74" s="992"/>
      <c r="D74" s="992"/>
      <c r="E74" s="992"/>
      <c r="F74" s="968" t="str">
        <f>A$6</f>
        <v>Activity / Project  22b</v>
      </c>
      <c r="G74" s="968"/>
      <c r="H74" s="968"/>
      <c r="I74" s="968">
        <f>B$6</f>
        <v>0</v>
      </c>
      <c r="J74" s="968"/>
      <c r="K74" s="968"/>
      <c r="L74" s="968"/>
      <c r="M74" s="968"/>
    </row>
    <row r="75" spans="1:13" ht="9" hidden="1" x14ac:dyDescent="0.15"/>
    <row r="76" spans="1:13" ht="21" hidden="1" customHeight="1" x14ac:dyDescent="0.15">
      <c r="A76" s="935" t="str">
        <f>A42</f>
        <v>PARASHIKIMI I SHPENZIMEVE</v>
      </c>
      <c r="B76" s="936"/>
      <c r="C76" s="936"/>
      <c r="D76" s="936"/>
      <c r="E76" s="936"/>
      <c r="F76" s="937"/>
      <c r="G76" s="439"/>
      <c r="H76" s="935" t="str">
        <f>H42</f>
        <v xml:space="preserve">PARASHIKIMI I TË ARDHURAVE NGA TARIFAT </v>
      </c>
      <c r="I76" s="936"/>
      <c r="J76" s="936"/>
      <c r="K76" s="936"/>
      <c r="L76" s="936"/>
      <c r="M76" s="937"/>
    </row>
    <row r="77" spans="1:13" ht="18" hidden="1" x14ac:dyDescent="0.15">
      <c r="A77" s="440"/>
      <c r="B77" s="441" t="str">
        <f>I10</f>
        <v>Fakti Viti i kaluar</v>
      </c>
      <c r="C77" s="441" t="str">
        <f>J10</f>
        <v>Viti aktual (buxheti)</v>
      </c>
      <c r="D77" s="442">
        <f>K$10</f>
        <v>2013</v>
      </c>
      <c r="E77" s="442">
        <f>L$10</f>
        <v>2014</v>
      </c>
      <c r="F77" s="442">
        <f>M$10</f>
        <v>2015</v>
      </c>
      <c r="G77" s="439"/>
      <c r="H77" s="443"/>
      <c r="I77" s="441" t="str">
        <f>B77</f>
        <v>Fakti Viti i kaluar</v>
      </c>
      <c r="J77" s="441" t="str">
        <f>C77</f>
        <v>Viti aktual (buxheti)</v>
      </c>
      <c r="K77" s="442">
        <f>D77</f>
        <v>2013</v>
      </c>
      <c r="L77" s="442">
        <f>E77</f>
        <v>2014</v>
      </c>
      <c r="M77" s="442">
        <f>F77</f>
        <v>2015</v>
      </c>
    </row>
    <row r="78" spans="1:13" ht="9" hidden="1" x14ac:dyDescent="0.15">
      <c r="A78" s="445" t="str">
        <f>A44</f>
        <v>Shpenzime për aktivitet, viti i parë</v>
      </c>
      <c r="B78" s="152" t="str">
        <f>IF(AND(B82&lt;&gt;0,SUM(C78:F78)&lt;&gt;0),"STOP!","OK!")</f>
        <v>OK!</v>
      </c>
      <c r="C78" s="446">
        <f>SUM('KB 1'!C78,'KB 2'!C78,'KB 3'!C78,'KB 4'!C78,'KB 5'!C78,'KB 6'!C78,'KB 7'!C78,'KB 8'!C78,'KB 9'!C78,'KB 10'!C78,'KB 11'!C78,'KB 12'!C78,'KB 13'!C78,'KB 14'!C78,'KB 15'!C78,'KB 16'!C78,'KB 17'!C78,'KB 18'!C78,'KB 19'!C78,'KB 20'!C78,'KB 21'!C78,'KB 22'!C78,)</f>
        <v>0</v>
      </c>
      <c r="D78" s="446">
        <f>SUM('KB 1'!D78,'KB 2'!D78,'KB 3'!D78,'KB 4'!D78,'KB 5'!D78,'KB 6'!D78,'KB 7'!D78,'KB 8'!D78,'KB 9'!D78,'KB 10'!D78,'KB 11'!D78,'KB 12'!D78,'KB 13'!D78,'KB 14'!D78,'KB 15'!D78,'KB 16'!D78,'KB 17'!D78,'KB 18'!D78,'KB 19'!D78,'KB 20'!D78,'KB 21'!D78,'KB 22'!D78,)</f>
        <v>0</v>
      </c>
      <c r="E78" s="446">
        <f>SUM('KB 1'!E78,'KB 2'!E78,'KB 3'!E78,'KB 4'!E78,'KB 5'!E78,'KB 6'!E78,'KB 7'!E78,'KB 8'!E78,'KB 9'!E78,'KB 10'!E78,'KB 11'!E78,'KB 12'!E78,'KB 13'!E78,'KB 14'!E78,'KB 15'!E78,'KB 16'!E78,'KB 17'!E78,'KB 18'!E78,'KB 19'!E78,'KB 20'!E78,'KB 21'!E78,'KB 22'!E78,)</f>
        <v>0</v>
      </c>
      <c r="F78" s="446">
        <f>SUM('KB 1'!F78,'KB 2'!F78,'KB 3'!F78,'KB 4'!F78,'KB 5'!F78,'KB 6'!F78,'KB 7'!F78,'KB 8'!F78,'KB 9'!F78,'KB 10'!F78,'KB 11'!F78,'KB 12'!F78,'KB 13'!F78,'KB 14'!F78,'KB 15'!F78,'KB 16'!F78,'KB 17'!F78,'KB 18'!F78,'KB 19'!F78,'KB 20'!F78,'KB 21'!F78,'KB 22'!F78,)</f>
        <v>0</v>
      </c>
      <c r="G78" s="439"/>
      <c r="H78" s="445" t="str">
        <f t="shared" ref="H78:H84" si="0">H44</f>
        <v>Vlera bazë e tarifës së re</v>
      </c>
      <c r="I78" s="152" t="str">
        <f>IF(AND(I85&lt;&gt;0,SUM(J78:M78)&lt;&gt;0),"STOP!","OK!")</f>
        <v>OK!</v>
      </c>
      <c r="J78" s="446">
        <f>SUM('KB 1'!J78,'KB 2'!J78,'KB 3'!J78,'KB 4'!J78,'KB 5'!J78,'KB 6'!J78,'KB 7'!J78,'KB 8'!J78,'KB 9'!J78,'KB 10'!J78,'KB 11'!J78,'KB 12'!J78,'KB 13'!J78,'KB 14'!J78,'KB 15'!J78,'KB 16'!J78,'KB 17'!J78,'KB 18'!J78,'KB 19'!J78,'KB 20'!J78,'KB 21'!J78,'KB 22'!J78,)</f>
        <v>0</v>
      </c>
      <c r="K78" s="446">
        <f>SUM('KB 1'!K78,'KB 2'!K78,'KB 3'!K78,'KB 4'!K78,'KB 5'!K78,'KB 6'!K78,'KB 7'!K78,'KB 8'!K78,'KB 9'!K78,'KB 10'!K78,'KB 11'!K78,'KB 12'!K78,'KB 13'!K78,'KB 14'!K78,'KB 15'!K78,'KB 16'!K78,'KB 17'!K78,'KB 18'!K78,'KB 19'!K78,'KB 20'!K78,'KB 21'!K78,'KB 22'!K78,)</f>
        <v>0</v>
      </c>
      <c r="L78" s="446">
        <f>SUM('KB 1'!L78,'KB 2'!L78,'KB 3'!L78,'KB 4'!L78,'KB 5'!L78,'KB 6'!L78,'KB 7'!L78,'KB 8'!L78,'KB 9'!L78,'KB 10'!L78,'KB 11'!L78,'KB 12'!L78,'KB 13'!L78,'KB 14'!L78,'KB 15'!L78,'KB 16'!L78,'KB 17'!L78,'KB 18'!L78,'KB 19'!L78,'KB 20'!L78,'KB 21'!L78,'KB 22'!L78,)</f>
        <v>0</v>
      </c>
      <c r="M78" s="446">
        <f>SUM('KB 1'!M78,'KB 2'!M78,'KB 3'!M78,'KB 4'!M78,'KB 5'!M78,'KB 6'!M78,'KB 7'!M78,'KB 8'!M78,'KB 9'!M78,'KB 10'!M78,'KB 11'!M78,'KB 12'!M78,'KB 13'!M78,'KB 14'!M78,'KB 15'!M78,'KB 16'!M78,'KB 17'!M78,'KB 18'!M78,'KB 19'!M78,'KB 20'!M78,'KB 21'!M78,'KB 22'!M78,)</f>
        <v>0</v>
      </c>
    </row>
    <row r="79" spans="1:13" ht="9" hidden="1" x14ac:dyDescent="0.15">
      <c r="A79" s="445" t="str">
        <f>A45</f>
        <v>Inflacioni</v>
      </c>
      <c r="B79" s="447"/>
      <c r="C79" s="344">
        <f>SUM('KB 1'!C79,'KB 2'!C79,'KB 3'!C79,'KB 4'!C79,'KB 5'!C79,'KB 6'!C79,'KB 7'!C79,'KB 8'!C79,'KB 9'!C79,'KB 10'!C79,'KB 11'!C79,'KB 12'!C79,'KB 13'!C79,'KB 14'!C79,'KB 15'!C79,'KB 16'!C79,'KB 17'!C79,'KB 18'!C79,'KB 19'!C79,'KB 20'!C79,'KB 21'!C79,'KB 22'!C79,)</f>
        <v>0</v>
      </c>
      <c r="D79" s="155">
        <f>SUM('KB 1'!D79,'KB 2'!D79,'KB 3'!D79,'KB 4'!D79,'KB 5'!D79,'KB 6'!D79,'KB 7'!D79,'KB 8'!D79,'KB 9'!D79,'KB 10'!D79,'KB 11'!D79,'KB 12'!D79,'KB 13'!D79,'KB 14'!D79,'KB 15'!D79,'KB 16'!D79,'KB 17'!D79,'KB 18'!D79,'KB 19'!D79,'KB 20'!D79,'KB 21'!D79,'KB 22'!D79,)</f>
        <v>0</v>
      </c>
      <c r="E79" s="155">
        <f>SUM('KB 1'!E79,'KB 2'!E79,'KB 3'!E79,'KB 4'!E79,'KB 5'!E79,'KB 6'!E79,'KB 7'!E79,'KB 8'!E79,'KB 9'!E79,'KB 10'!E79,'KB 11'!E79,'KB 12'!E79,'KB 13'!E79,'KB 14'!E79,'KB 15'!E79,'KB 16'!E79,'KB 17'!E79,'KB 18'!E79,'KB 19'!E79,'KB 20'!E79,'KB 21'!E79,'KB 22'!E79,)</f>
        <v>0</v>
      </c>
      <c r="F79" s="155">
        <f>SUM('KB 1'!F79,'KB 2'!F79,'KB 3'!F79,'KB 4'!F79,'KB 5'!F79,'KB 6'!F79,'KB 7'!F79,'KB 8'!F79,'KB 9'!F79,'KB 10'!F79,'KB 11'!F79,'KB 12'!F79,'KB 13'!F79,'KB 14'!F79,'KB 15'!F79,'KB 16'!F79,'KB 17'!F79,'KB 18'!F79,'KB 19'!F79,'KB 20'!F79,'KB 21'!F79,'KB 22'!F79,)</f>
        <v>0</v>
      </c>
      <c r="G79" s="439"/>
      <c r="H79" s="445" t="str">
        <f t="shared" si="0"/>
        <v>Rritja e volumit të aktivitetit në %</v>
      </c>
      <c r="I79" s="448"/>
      <c r="J79" s="449">
        <f>SUM('KB 1'!J79,'KB 2'!J79,'KB 3'!J79,'KB 4'!J79,'KB 5'!J79,'KB 6'!J79,'KB 7'!J79,'KB 8'!J79,'KB 9'!J79,'KB 10'!J79,'KB 11'!J79,'KB 12'!J79,'KB 13'!J79,'KB 14'!J79,'KB 15'!J79,'KB 16'!J79,'KB 17'!J79,'KB 18'!J79,'KB 19'!J79,'KB 20'!J79,'KB 21'!J79,'KB 22'!J79,)</f>
        <v>0</v>
      </c>
      <c r="K79" s="449">
        <f>SUM('KB 1'!K79,'KB 2'!K79,'KB 3'!K79,'KB 4'!K79,'KB 5'!K79,'KB 6'!K79,'KB 7'!K79,'KB 8'!K79,'KB 9'!K79,'KB 10'!K79,'KB 11'!K79,'KB 12'!K79,'KB 13'!K79,'KB 14'!K79,'KB 15'!K79,'KB 16'!K79,'KB 17'!K79,'KB 18'!K79,'KB 19'!K79,'KB 20'!K79,'KB 21'!K79,'KB 22'!K79,)</f>
        <v>0</v>
      </c>
      <c r="L79" s="449">
        <f>SUM('KB 1'!L79,'KB 2'!L79,'KB 3'!L79,'KB 4'!L79,'KB 5'!L79,'KB 6'!L79,'KB 7'!L79,'KB 8'!L79,'KB 9'!L79,'KB 10'!L79,'KB 11'!L79,'KB 12'!L79,'KB 13'!L79,'KB 14'!L79,'KB 15'!L79,'KB 16'!L79,'KB 17'!L79,'KB 18'!L79,'KB 19'!L79,'KB 20'!L79,'KB 21'!L79,'KB 22'!L79,)</f>
        <v>0</v>
      </c>
      <c r="M79" s="449">
        <f>SUM('KB 1'!M79,'KB 2'!M79,'KB 3'!M79,'KB 4'!M79,'KB 5'!M79,'KB 6'!M79,'KB 7'!M79,'KB 8'!M79,'KB 9'!M79,'KB 10'!M79,'KB 11'!M79,'KB 12'!M79,'KB 13'!M79,'KB 14'!M79,'KB 15'!M79,'KB 16'!M79,'KB 17'!M79,'KB 18'!M79,'KB 19'!M79,'KB 20'!M79,'KB 21'!M79,'KB 22'!M79,)</f>
        <v>0</v>
      </c>
    </row>
    <row r="80" spans="1:13" ht="9" hidden="1" x14ac:dyDescent="0.15">
      <c r="A80" s="445" t="str">
        <f>A46</f>
        <v>Ndryshime strukturore të parashikuara</v>
      </c>
      <c r="B80" s="447"/>
      <c r="C80" s="344">
        <f>SUM('KB 1'!C80,'KB 2'!C80,'KB 3'!C80,'KB 4'!C80,'KB 5'!C80,'KB 6'!C80,'KB 7'!C80,'KB 8'!C80,'KB 9'!C80,'KB 10'!C80,'KB 11'!C80,'KB 12'!C80,'KB 13'!C80,'KB 14'!C80,'KB 15'!C80,'KB 16'!C80,'KB 17'!C80,'KB 18'!C80,'KB 19'!C80,'KB 20'!C80,'KB 21'!C80,'KB 22'!C80,)</f>
        <v>0</v>
      </c>
      <c r="D80" s="155">
        <f>SUM('KB 1'!D80,'KB 2'!D80,'KB 3'!D80,'KB 4'!D80,'KB 5'!D80,'KB 6'!D80,'KB 7'!D80,'KB 8'!D80,'KB 9'!D80,'KB 10'!D80,'KB 11'!D80,'KB 12'!D80,'KB 13'!D80,'KB 14'!D80,'KB 15'!D80,'KB 16'!D80,'KB 17'!D80,'KB 18'!D80,'KB 19'!D80,'KB 20'!D80,'KB 21'!D80,'KB 22'!D80,)</f>
        <v>0</v>
      </c>
      <c r="E80" s="155">
        <f>SUM('KB 1'!E80,'KB 2'!E80,'KB 3'!E80,'KB 4'!E80,'KB 5'!E80,'KB 6'!E80,'KB 7'!E80,'KB 8'!E80,'KB 9'!E80,'KB 10'!E80,'KB 11'!E80,'KB 12'!E80,'KB 13'!E80,'KB 14'!E80,'KB 15'!E80,'KB 16'!E80,'KB 17'!E80,'KB 18'!E80,'KB 19'!E80,'KB 20'!E80,'KB 21'!E80,'KB 22'!E80,)</f>
        <v>0</v>
      </c>
      <c r="F80" s="155">
        <f>SUM('KB 1'!F80,'KB 2'!F80,'KB 3'!F80,'KB 4'!F80,'KB 5'!F80,'KB 6'!F80,'KB 7'!F80,'KB 8'!F80,'KB 9'!F80,'KB 10'!F80,'KB 11'!F80,'KB 12'!F80,'KB 13'!F80,'KB 14'!F80,'KB 15'!F80,'KB 16'!F80,'KB 17'!F80,'KB 18'!F80,'KB 19'!F80,'KB 20'!F80,'KB 21'!F80,'KB 22'!F80,)</f>
        <v>0</v>
      </c>
      <c r="G80" s="439"/>
      <c r="H80" s="445" t="str">
        <f t="shared" si="0"/>
        <v>Përdorimi i përmirësuar i potencialit në %</v>
      </c>
      <c r="I80" s="448"/>
      <c r="J80" s="449">
        <f>SUM('KB 1'!J80,'KB 2'!J80,'KB 3'!J80,'KB 4'!J80,'KB 5'!J80,'KB 6'!J80,'KB 7'!J80,'KB 8'!J80,'KB 9'!J80,'KB 10'!J80,'KB 11'!J80,'KB 12'!J80,'KB 13'!J80,'KB 14'!J80,'KB 15'!J80,'KB 16'!J80,'KB 17'!J80,'KB 18'!J80,'KB 19'!J80,'KB 20'!J80,'KB 21'!J80,'KB 22'!J80,)</f>
        <v>0</v>
      </c>
      <c r="K80" s="449">
        <f>SUM('KB 1'!K80,'KB 2'!K80,'KB 3'!K80,'KB 4'!K80,'KB 5'!K80,'KB 6'!K80,'KB 7'!K80,'KB 8'!K80,'KB 9'!K80,'KB 10'!K80,'KB 11'!K80,'KB 12'!K80,'KB 13'!K80,'KB 14'!K80,'KB 15'!K80,'KB 16'!K80,'KB 17'!K80,'KB 18'!K80,'KB 19'!K80,'KB 20'!K80,'KB 21'!K80,'KB 22'!K80,)</f>
        <v>0</v>
      </c>
      <c r="L80" s="449">
        <f>SUM('KB 1'!L80,'KB 2'!L80,'KB 3'!L80,'KB 4'!L80,'KB 5'!L80,'KB 6'!L80,'KB 7'!L80,'KB 8'!L80,'KB 9'!L80,'KB 10'!L80,'KB 11'!L80,'KB 12'!L80,'KB 13'!L80,'KB 14'!L80,'KB 15'!L80,'KB 16'!L80,'KB 17'!L80,'KB 18'!L80,'KB 19'!L80,'KB 20'!L80,'KB 21'!L80,'KB 22'!L80,)</f>
        <v>0</v>
      </c>
      <c r="M80" s="449">
        <f>SUM('KB 1'!M80,'KB 2'!M80,'KB 3'!M80,'KB 4'!M80,'KB 5'!M80,'KB 6'!M80,'KB 7'!M80,'KB 8'!M80,'KB 9'!M80,'KB 10'!M80,'KB 11'!M80,'KB 12'!M80,'KB 13'!M80,'KB 14'!M80,'KB 15'!M80,'KB 16'!M80,'KB 17'!M80,'KB 18'!M80,'KB 19'!M80,'KB 20'!M80,'KB 21'!M80,'KB 22'!M80,)</f>
        <v>0</v>
      </c>
    </row>
    <row r="81" spans="1:13" ht="9" hidden="1" x14ac:dyDescent="0.15">
      <c r="A81" s="445" t="str">
        <f>A47</f>
        <v xml:space="preserve">Rritje efiçence e pritshme </v>
      </c>
      <c r="B81" s="447"/>
      <c r="C81" s="344">
        <f>SUM('KB 1'!C81,'KB 2'!C81,'KB 3'!C81,'KB 4'!C81,'KB 5'!C81,'KB 6'!C81,'KB 7'!C81,'KB 8'!C81,'KB 9'!C81,'KB 10'!C81,'KB 11'!C81,'KB 12'!C81,'KB 13'!C81,'KB 14'!C81,'KB 15'!C81,'KB 16'!C81,'KB 17'!C81,'KB 18'!C81,'KB 19'!C81,'KB 20'!C81,'KB 21'!C81,'KB 22'!C81,)</f>
        <v>0</v>
      </c>
      <c r="D81" s="155">
        <f>SUM('KB 1'!D81,'KB 2'!D81,'KB 3'!D81,'KB 4'!D81,'KB 5'!D81,'KB 6'!D81,'KB 7'!D81,'KB 8'!D81,'KB 9'!D81,'KB 10'!D81,'KB 11'!D81,'KB 12'!D81,'KB 13'!D81,'KB 14'!D81,'KB 15'!D81,'KB 16'!D81,'KB 17'!D81,'KB 18'!D81,'KB 19'!D81,'KB 20'!D81,'KB 21'!D81,'KB 22'!D81,)</f>
        <v>0</v>
      </c>
      <c r="E81" s="155">
        <f>SUM('KB 1'!E81,'KB 2'!E81,'KB 3'!E81,'KB 4'!E81,'KB 5'!E81,'KB 6'!E81,'KB 7'!E81,'KB 8'!E81,'KB 9'!E81,'KB 10'!E81,'KB 11'!E81,'KB 12'!E81,'KB 13'!E81,'KB 14'!E81,'KB 15'!E81,'KB 16'!E81,'KB 17'!E81,'KB 18'!E81,'KB 19'!E81,'KB 20'!E81,'KB 21'!E81,'KB 22'!E81,)</f>
        <v>0</v>
      </c>
      <c r="F81" s="155">
        <f>SUM('KB 1'!F81,'KB 2'!F81,'KB 3'!F81,'KB 4'!F81,'KB 5'!F81,'KB 6'!F81,'KB 7'!F81,'KB 8'!F81,'KB 9'!F81,'KB 10'!F81,'KB 11'!F81,'KB 12'!F81,'KB 13'!F81,'KB 14'!F81,'KB 15'!F81,'KB 16'!F81,'KB 17'!F81,'KB 18'!F81,'KB 19'!F81,'KB 20'!F81,'KB 21'!F81,'KB 22'!F81,)</f>
        <v>0</v>
      </c>
      <c r="G81" s="439"/>
      <c r="H81" s="445" t="str">
        <f t="shared" si="0"/>
        <v>Impakti i vlerësuar i ndryshimeve ligjore në %</v>
      </c>
      <c r="I81" s="448"/>
      <c r="J81" s="449">
        <f>SUM('KB 1'!J81,'KB 2'!J81,'KB 3'!J81,'KB 4'!J81,'KB 5'!J81,'KB 6'!J81,'KB 7'!J81,'KB 8'!J81,'KB 9'!J81,'KB 10'!J81,'KB 11'!J81,'KB 12'!J81,'KB 13'!J81,'KB 14'!J81,'KB 15'!J81,'KB 16'!J81,'KB 17'!J81,'KB 18'!J81,'KB 19'!J81,'KB 20'!J81,'KB 21'!J81,'KB 22'!J81,)</f>
        <v>0</v>
      </c>
      <c r="K81" s="449">
        <f>SUM('KB 1'!K81,'KB 2'!K81,'KB 3'!K81,'KB 4'!K81,'KB 5'!K81,'KB 6'!K81,'KB 7'!K81,'KB 8'!K81,'KB 9'!K81,'KB 10'!K81,'KB 11'!K81,'KB 12'!K81,'KB 13'!K81,'KB 14'!K81,'KB 15'!K81,'KB 16'!K81,'KB 17'!K81,'KB 18'!K81,'KB 19'!K81,'KB 20'!K81,'KB 21'!K81,'KB 22'!K81,)</f>
        <v>0</v>
      </c>
      <c r="L81" s="449">
        <f>SUM('KB 1'!L81,'KB 2'!L81,'KB 3'!L81,'KB 4'!L81,'KB 5'!L81,'KB 6'!L81,'KB 7'!L81,'KB 8'!L81,'KB 9'!L81,'KB 10'!L81,'KB 11'!L81,'KB 12'!L81,'KB 13'!L81,'KB 14'!L81,'KB 15'!L81,'KB 16'!L81,'KB 17'!L81,'KB 18'!L81,'KB 19'!L81,'KB 20'!L81,'KB 21'!L81,'KB 22'!L81,)</f>
        <v>0</v>
      </c>
      <c r="M81" s="449">
        <f>SUM('KB 1'!M81,'KB 2'!M81,'KB 3'!M81,'KB 4'!M81,'KB 5'!M81,'KB 6'!M81,'KB 7'!M81,'KB 8'!M81,'KB 9'!M81,'KB 10'!M81,'KB 11'!M81,'KB 12'!M81,'KB 13'!M81,'KB 14'!M81,'KB 15'!M81,'KB 16'!M81,'KB 17'!M81,'KB 18'!M81,'KB 19'!M81,'KB 20'!M81,'KB 21'!M81,'KB 22'!M81,)</f>
        <v>0</v>
      </c>
    </row>
    <row r="82" spans="1:13" ht="19.5" hidden="1" x14ac:dyDescent="0.15">
      <c r="A82" s="445" t="str">
        <f>A48</f>
        <v>SHPENZIME TË PARASHIKUARA</v>
      </c>
      <c r="B82" s="450">
        <f>SUM('KB 1'!B82,'KB 2'!B82,'KB 3'!B82,'KB 4'!B82,'KB 5'!B82,'KB 6'!B82,'KB 7'!B82,'KB 8'!B82,'KB 9'!B82,'KB 10'!B82,'KB 11'!B82,'KB 12'!B82,'KB 13'!B82,'KB 14'!B82,'KB 15'!B82,'KB 16'!B82,'KB 17'!B82,'KB 18'!B82,'KB 19'!B82,'KB 20'!B82,'KB 21'!B82,'KB 22'!B82,)</f>
        <v>0</v>
      </c>
      <c r="C82" s="450">
        <f>SUM('KB 1'!C82,'KB 2'!C82,'KB 3'!C82,'KB 4'!C82,'KB 5'!C82,'KB 6'!C82,'KB 7'!C82,'KB 8'!C82,'KB 9'!C82,'KB 10'!C82,'KB 11'!C82,'KB 12'!C82,'KB 13'!C82,'KB 14'!C82,'KB 15'!C82,'KB 16'!C82,'KB 17'!C82,'KB 18'!C82,'KB 19'!C82,'KB 20'!C82,'KB 21'!C82,'KB 22'!C82,)</f>
        <v>0</v>
      </c>
      <c r="D82" s="427">
        <f>SUM('KB 1'!D82,'KB 2'!D82,'KB 3'!D82,'KB 4'!D82,'KB 5'!D82,'KB 6'!D82,'KB 7'!D82,'KB 8'!D82,'KB 9'!D82,'KB 10'!D82,'KB 11'!D82,'KB 12'!D82,'KB 13'!D82,'KB 14'!D82,'KB 15'!D82,'KB 16'!D82,'KB 17'!D82,'KB 18'!D82,'KB 19'!D82,'KB 20'!D82,'KB 21'!D82,'KB 22'!D82,)</f>
        <v>0</v>
      </c>
      <c r="E82" s="427">
        <f>SUM('KB 1'!E82,'KB 2'!E82,'KB 3'!E82,'KB 4'!E82,'KB 5'!E82,'KB 6'!E82,'KB 7'!E82,'KB 8'!E82,'KB 9'!E82,'KB 10'!E82,'KB 11'!E82,'KB 12'!E82,'KB 13'!E82,'KB 14'!E82,'KB 15'!E82,'KB 16'!E82,'KB 17'!E82,'KB 18'!E82,'KB 19'!E82,'KB 20'!E82,'KB 21'!E82,'KB 22'!E82,)</f>
        <v>0</v>
      </c>
      <c r="F82" s="427">
        <f>SUM('KB 1'!F82,'KB 2'!F82,'KB 3'!F82,'KB 4'!F82,'KB 5'!F82,'KB 6'!F82,'KB 7'!F82,'KB 8'!F82,'KB 9'!F82,'KB 10'!F82,'KB 11'!F82,'KB 12'!F82,'KB 13'!F82,'KB 14'!F82,'KB 15'!F82,'KB 16'!F82,'KB 17'!F82,'KB 18'!F82,'KB 19'!F82,'KB 20'!F82,'KB 21'!F82,'KB 22'!F82,)</f>
        <v>0</v>
      </c>
      <c r="G82" s="439">
        <f>SUM('KB 1'!G82,'KB 2'!G82,'KB 3'!G82,'KB 4'!G82,'KB 5'!G82,'KB 6'!G82,'KB 7'!G82,'KB 8'!G82,'KB 9'!G82,'KB 10'!G82,'KB 11'!G82,'KB 12'!G82,'KB 13'!G82,'KB 14'!G82,'KB 15'!G82,'KB 16'!G82,'KB 17'!G82,'KB 18'!G82,'KB 19'!G82,'KB 20'!G82,'KB 21'!G82,'KB 22'!G82,)</f>
        <v>0</v>
      </c>
      <c r="H82" s="445" t="str">
        <f t="shared" si="0"/>
        <v>Impakti i vlerësuar i faktorëve të tjerë influencues në  %</v>
      </c>
      <c r="I82" s="448"/>
      <c r="J82" s="449">
        <f>SUM('KB 1'!J82,'KB 2'!J82,'KB 3'!J82,'KB 4'!J82,'KB 5'!J82,'KB 6'!J82,'KB 7'!J82,'KB 8'!J82,'KB 9'!J82,'KB 10'!J82,'KB 11'!J82,'KB 12'!J82,'KB 13'!J82,'KB 14'!J82,'KB 15'!J82,'KB 16'!J82,'KB 17'!J82,'KB 18'!J82,'KB 19'!J82,'KB 20'!J82,'KB 21'!J82,'KB 22'!J82,)</f>
        <v>0</v>
      </c>
      <c r="K82" s="449">
        <f>SUM('KB 1'!K82,'KB 2'!K82,'KB 3'!K82,'KB 4'!K82,'KB 5'!K82,'KB 6'!K82,'KB 7'!K82,'KB 8'!K82,'KB 9'!K82,'KB 10'!K82,'KB 11'!K82,'KB 12'!K82,'KB 13'!K82,'KB 14'!K82,'KB 15'!K82,'KB 16'!K82,'KB 17'!K82,'KB 18'!K82,'KB 19'!K82,'KB 20'!K82,'KB 21'!K82,'KB 22'!K82,)</f>
        <v>0</v>
      </c>
      <c r="L82" s="449">
        <f>SUM('KB 1'!L82,'KB 2'!L82,'KB 3'!L82,'KB 4'!L82,'KB 5'!L82,'KB 6'!L82,'KB 7'!L82,'KB 8'!L82,'KB 9'!L82,'KB 10'!L82,'KB 11'!L82,'KB 12'!L82,'KB 13'!L82,'KB 14'!L82,'KB 15'!L82,'KB 16'!L82,'KB 17'!L82,'KB 18'!L82,'KB 19'!L82,'KB 20'!L82,'KB 21'!L82,'KB 22'!L82,)</f>
        <v>0</v>
      </c>
      <c r="M82" s="449">
        <f>SUM('KB 1'!M82,'KB 2'!M82,'KB 3'!M82,'KB 4'!M82,'KB 5'!M82,'KB 6'!M82,'KB 7'!M82,'KB 8'!M82,'KB 9'!M82,'KB 10'!M82,'KB 11'!M82,'KB 12'!M82,'KB 13'!M82,'KB 14'!M82,'KB 15'!M82,'KB 16'!M82,'KB 17'!M82,'KB 18'!M82,'KB 19'!M82,'KB 20'!M82,'KB 21'!M82,'KB 22'!M82,)</f>
        <v>0</v>
      </c>
    </row>
    <row r="83" spans="1:13" ht="9" hidden="1" x14ac:dyDescent="0.15">
      <c r="A83" s="451"/>
      <c r="B83" s="452"/>
      <c r="C83" s="452"/>
      <c r="D83" s="453"/>
      <c r="E83" s="453"/>
      <c r="F83" s="454"/>
      <c r="G83" s="453">
        <f>SUM('KB 1'!G83,'KB 2'!G83,'KB 3'!G83,'KB 4'!G83,'KB 5'!G83,'KB 6'!G83,'KB 7'!G83,'KB 8'!G83,'KB 9'!G83,'KB 10'!G83,'KB 11'!G83,'KB 12'!G83,'KB 13'!G83,'KB 14'!G83,'KB 15'!G83,'KB 16'!G83,'KB 17'!G83,'KB 18'!G83,'KB 19'!G83,'KB 20'!G83,'KB 21'!G83,'KB 22'!G83,)</f>
        <v>0</v>
      </c>
      <c r="H83" s="445" t="str">
        <f t="shared" si="0"/>
        <v>Rritja e tarifës për njësi %</v>
      </c>
      <c r="I83" s="448"/>
      <c r="J83" s="370">
        <f>SUM('KB 1'!J83,'KB 2'!J83,'KB 3'!J83,'KB 4'!J83,'KB 5'!J83,'KB 6'!J83,'KB 7'!J83,'KB 8'!J83,'KB 9'!J83,'KB 10'!J83,'KB 11'!J83,'KB 12'!J83,'KB 13'!J83,'KB 14'!J83,'KB 15'!J83,'KB 16'!J83,'KB 17'!J83,'KB 18'!J83,'KB 19'!J83,'KB 20'!J83,'KB 21'!J83,'KB 22'!J83,)</f>
        <v>0</v>
      </c>
      <c r="K83" s="370">
        <f>SUM('KB 1'!K83,'KB 2'!K83,'KB 3'!K83,'KB 4'!K83,'KB 5'!K83,'KB 6'!K83,'KB 7'!K83,'KB 8'!K83,'KB 9'!K83,'KB 10'!K83,'KB 11'!K83,'KB 12'!K83,'KB 13'!K83,'KB 14'!K83,'KB 15'!K83,'KB 16'!K83,'KB 17'!K83,'KB 18'!K83,'KB 19'!K83,'KB 20'!K83,'KB 21'!K83,'KB 22'!K83,)</f>
        <v>0</v>
      </c>
      <c r="L83" s="370">
        <f>SUM('KB 1'!L83,'KB 2'!L83,'KB 3'!L83,'KB 4'!L83,'KB 5'!L83,'KB 6'!L83,'KB 7'!L83,'KB 8'!L83,'KB 9'!L83,'KB 10'!L83,'KB 11'!L83,'KB 12'!L83,'KB 13'!L83,'KB 14'!L83,'KB 15'!L83,'KB 16'!L83,'KB 17'!L83,'KB 18'!L83,'KB 19'!L83,'KB 20'!L83,'KB 21'!L83,'KB 22'!L83,)</f>
        <v>0</v>
      </c>
      <c r="M83" s="375">
        <f>SUM('KB 1'!M83,'KB 2'!M83,'KB 3'!M83,'KB 4'!M83,'KB 5'!M83,'KB 6'!M83,'KB 7'!M83,'KB 8'!M83,'KB 9'!M83,'KB 10'!M83,'KB 11'!M83,'KB 12'!M83,'KB 13'!M83,'KB 14'!M83,'KB 15'!M83,'KB 16'!M83,'KB 17'!M83,'KB 18'!M83,'KB 19'!M83,'KB 20'!M83,'KB 21'!M83,'KB 22'!M83,)</f>
        <v>0</v>
      </c>
    </row>
    <row r="84" spans="1:13" ht="9" hidden="1" x14ac:dyDescent="0.15">
      <c r="A84" s="935" t="str">
        <f t="shared" ref="A84:B99" si="1">A50</f>
        <v xml:space="preserve">KOSTO DIREKTE PËR PROJEKTE &amp; SHPENZIME KAPITALE </v>
      </c>
      <c r="B84" s="936"/>
      <c r="C84" s="936"/>
      <c r="D84" s="936"/>
      <c r="E84" s="936"/>
      <c r="F84" s="937"/>
      <c r="G84" s="455">
        <f>SUM('KB 1'!G84,'KB 2'!G84,'KB 3'!G84,'KB 4'!G84,'KB 5'!G84,'KB 6'!G84,'KB 7'!G84,'KB 8'!G84,'KB 9'!G84,'KB 10'!G84,'KB 11'!G84,'KB 12'!G84,'KB 13'!G84,'KB 14'!G84,'KB 15'!G84,'KB 16'!G84,'KB 17'!G84,'KB 18'!G84,'KB 19'!G84,'KB 20'!G84,'KB 21'!G84,'KB 22'!G84,)</f>
        <v>0</v>
      </c>
      <c r="H84" s="445" t="str">
        <f t="shared" si="0"/>
        <v>Tarifa për njësi</v>
      </c>
      <c r="I84" s="456">
        <f>SUM('KB 1'!I84,'KB 2'!I84,'KB 3'!I84,'KB 4'!I84,'KB 5'!I84,'KB 6'!I84,'KB 7'!I84,'KB 8'!I84,'KB 9'!I84,'KB 10'!I84,'KB 11'!I84,'KB 12'!I84,'KB 13'!I84,'KB 14'!I84,'KB 15'!I84,'KB 16'!I84,'KB 17'!I84,'KB 18'!I84,'KB 19'!I84,'KB 20'!I84,'KB 21'!I84,'KB 22'!I84,)</f>
        <v>0</v>
      </c>
      <c r="J84" s="456">
        <f>SUM('KB 1'!J84,'KB 2'!J84,'KB 3'!J84,'KB 4'!J84,'KB 5'!J84,'KB 6'!J84,'KB 7'!J84,'KB 8'!J84,'KB 9'!J84,'KB 10'!J84,'KB 11'!J84,'KB 12'!J84,'KB 13'!J84,'KB 14'!J84,'KB 15'!J84,'KB 16'!J84,'KB 17'!J84,'KB 18'!J84,'KB 19'!J84,'KB 20'!J84,'KB 21'!J84,'KB 22'!J84,)</f>
        <v>0</v>
      </c>
      <c r="K84" s="456">
        <f>SUM('KB 1'!K84,'KB 2'!K84,'KB 3'!K84,'KB 4'!K84,'KB 5'!K84,'KB 6'!K84,'KB 7'!K84,'KB 8'!K84,'KB 9'!K84,'KB 10'!K84,'KB 11'!K84,'KB 12'!K84,'KB 13'!K84,'KB 14'!K84,'KB 15'!K84,'KB 16'!K84,'KB 17'!K84,'KB 18'!K84,'KB 19'!K84,'KB 20'!K84,'KB 21'!K84,'KB 22'!K84,)</f>
        <v>0</v>
      </c>
      <c r="L84" s="456">
        <f>SUM('KB 1'!L84,'KB 2'!L84,'KB 3'!L84,'KB 4'!L84,'KB 5'!L84,'KB 6'!L84,'KB 7'!L84,'KB 8'!L84,'KB 9'!L84,'KB 10'!L84,'KB 11'!L84,'KB 12'!L84,'KB 13'!L84,'KB 14'!L84,'KB 15'!L84,'KB 16'!L84,'KB 17'!L84,'KB 18'!L84,'KB 19'!L84,'KB 20'!L84,'KB 21'!L84,'KB 22'!L84,)</f>
        <v>0</v>
      </c>
      <c r="M84" s="456">
        <f>SUM('KB 1'!M84,'KB 2'!M84,'KB 3'!M84,'KB 4'!M84,'KB 5'!M84,'KB 6'!M84,'KB 7'!M84,'KB 8'!M84,'KB 9'!M84,'KB 10'!M84,'KB 11'!M84,'KB 12'!M84,'KB 13'!M84,'KB 14'!M84,'KB 15'!M84,'KB 16'!M84,'KB 17'!M84,'KB 18'!M84,'KB 19'!M84,'KB 20'!M84,'KB 21'!M84,'KB 22'!M84,)</f>
        <v>0</v>
      </c>
    </row>
    <row r="85" spans="1:13" ht="9" hidden="1" x14ac:dyDescent="0.15">
      <c r="A85" s="445" t="str">
        <f t="shared" si="1"/>
        <v xml:space="preserve">Pagat </v>
      </c>
      <c r="B85" s="969">
        <f>B51</f>
        <v>600</v>
      </c>
      <c r="C85" s="970"/>
      <c r="D85" s="446">
        <f>SUM('KB 1'!D85,'KB 2'!D85,'KB 3'!D85,'KB 4'!D85,'KB 5'!D85,'KB 6'!D85,'KB 7'!D85,'KB 8'!D85,'KB 9'!D85,'KB 10'!D85,'KB 11'!D85,'KB 12'!D85,'KB 13'!D85,'KB 14'!D85,'KB 15'!D85,'KB 16'!D85,'KB 17'!D85,'KB 18'!D85,'KB 19'!D85,'KB 20'!D85,'KB 21'!D85,'KB 22'!D85,)</f>
        <v>0</v>
      </c>
      <c r="E85" s="446">
        <f>SUM('KB 1'!E85,'KB 2'!E85,'KB 3'!E85,'KB 4'!E85,'KB 5'!E85,'KB 6'!E85,'KB 7'!E85,'KB 8'!E85,'KB 9'!E85,'KB 10'!E85,'KB 11'!E85,'KB 12'!E85,'KB 13'!E85,'KB 14'!E85,'KB 15'!E85,'KB 16'!E85,'KB 17'!E85,'KB 18'!E85,'KB 19'!E85,'KB 20'!E85,'KB 21'!E85,'KB 22'!E85,)</f>
        <v>0</v>
      </c>
      <c r="F85" s="446">
        <f>SUM('KB 1'!F85,'KB 2'!F85,'KB 3'!F85,'KB 4'!F85,'KB 5'!F85,'KB 6'!F85,'KB 7'!F85,'KB 8'!F85,'KB 9'!F85,'KB 10'!F85,'KB 11'!F85,'KB 12'!F85,'KB 13'!F85,'KB 14'!F85,'KB 15'!F85,'KB 16'!F85,'KB 17'!F85,'KB 18'!F85,'KB 19'!F85,'KB 20'!F85,'KB 21'!F85,'KB 22'!F85,)</f>
        <v>0</v>
      </c>
      <c r="G85" s="455">
        <f>SUM('KB 1'!G85,'KB 2'!G85,'KB 3'!G85,'KB 4'!G85,'KB 5'!G85,'KB 6'!G85,'KB 7'!G85,'KB 8'!G85,'KB 9'!G85,'KB 10'!G85,'KB 11'!G85,'KB 12'!G85,'KB 13'!G85,'KB 14'!G85,'KB 15'!G85,'KB 16'!G85,'KB 17'!G85,'KB 18'!G85,'KB 19'!G85,'KB 20'!G85,'KB 21'!G85,'KB 22'!G85,)</f>
        <v>0</v>
      </c>
      <c r="H85" s="445">
        <f>SUM('KB 1'!H85,'KB 2'!H85,'KB 3'!H85,'KB 4'!H85,'KB 5'!H85,'KB 6'!H85,'KB 7'!H85,'KB 8'!H85,'KB 9'!H85,'KB 10'!H85,'KB 11'!H85,'KB 12'!H85,'KB 13'!H85,'KB 14'!H85,'KB 15'!H85,'KB 16'!H85,'KB 17'!H85,'KB 18'!H85,'KB 19'!H85,'KB 20'!H85,'KB 21'!H85,'KB 22'!H85,)</f>
        <v>0</v>
      </c>
      <c r="I85" s="426">
        <f>SUM('KB 1'!I85,'KB 2'!I85,'KB 3'!I85,'KB 4'!I85,'KB 5'!I85,'KB 6'!I85,'KB 7'!I85,'KB 8'!I85,'KB 9'!I85,'KB 10'!I85,'KB 11'!I85,'KB 12'!I85,'KB 13'!I85,'KB 14'!I85,'KB 15'!I85,'KB 16'!I85,'KB 17'!I85,'KB 18'!I85,'KB 19'!I85,'KB 20'!I85,'KB 21'!I85,'KB 22'!I85,)</f>
        <v>0</v>
      </c>
      <c r="J85" s="450">
        <f>SUM('KB 1'!J85,'KB 2'!J85,'KB 3'!J85,'KB 4'!J85,'KB 5'!J85,'KB 6'!J85,'KB 7'!J85,'KB 8'!J85,'KB 9'!J85,'KB 10'!J85,'KB 11'!J85,'KB 12'!J85,'KB 13'!J85,'KB 14'!J85,'KB 15'!J85,'KB 16'!J85,'KB 17'!J85,'KB 18'!J85,'KB 19'!J85,'KB 20'!J85,'KB 21'!J85,'KB 22'!J85,)</f>
        <v>0</v>
      </c>
      <c r="K85" s="427">
        <f>SUM('KB 1'!K85,'KB 2'!K85,'KB 3'!K85,'KB 4'!K85,'KB 5'!K85,'KB 6'!K85,'KB 7'!K85,'KB 8'!K85,'KB 9'!K85,'KB 10'!K85,'KB 11'!K85,'KB 12'!K85,'KB 13'!K85,'KB 14'!K85,'KB 15'!K85,'KB 16'!K85,'KB 17'!K85,'KB 18'!K85,'KB 19'!K85,'KB 20'!K85,'KB 21'!K85,'KB 22'!K85,)</f>
        <v>0</v>
      </c>
      <c r="L85" s="427">
        <f>SUM('KB 1'!L85,'KB 2'!L85,'KB 3'!L85,'KB 4'!L85,'KB 5'!L85,'KB 6'!L85,'KB 7'!L85,'KB 8'!L85,'KB 9'!L85,'KB 10'!L85,'KB 11'!L85,'KB 12'!L85,'KB 13'!L85,'KB 14'!L85,'KB 15'!L85,'KB 16'!L85,'KB 17'!L85,'KB 18'!L85,'KB 19'!L85,'KB 20'!L85,'KB 21'!L85,'KB 22'!L85,)</f>
        <v>0</v>
      </c>
      <c r="M85" s="427">
        <f>SUM('KB 1'!M85,'KB 2'!M85,'KB 3'!M85,'KB 4'!M85,'KB 5'!M85,'KB 6'!M85,'KB 7'!M85,'KB 8'!M85,'KB 9'!M85,'KB 10'!M85,'KB 11'!M85,'KB 12'!M85,'KB 13'!M85,'KB 14'!M85,'KB 15'!M85,'KB 16'!M85,'KB 17'!M85,'KB 18'!M85,'KB 19'!M85,'KB 20'!M85,'KB 21'!M85,'KB 22'!M85,)</f>
        <v>0</v>
      </c>
    </row>
    <row r="86" spans="1:13" ht="9" hidden="1" x14ac:dyDescent="0.15">
      <c r="A86" s="445" t="str">
        <f t="shared" si="1"/>
        <v xml:space="preserve">Sigurimet shoqërore </v>
      </c>
      <c r="B86" s="969">
        <f t="shared" si="1"/>
        <v>601</v>
      </c>
      <c r="C86" s="970"/>
      <c r="D86" s="446">
        <f>SUM('KB 1'!D86,'KB 2'!D86,'KB 3'!D86,'KB 4'!D86,'KB 5'!D86,'KB 6'!D86,'KB 7'!D86,'KB 8'!D86,'KB 9'!D86,'KB 10'!D86,'KB 11'!D86,'KB 12'!D86,'KB 13'!D86,'KB 14'!D86,'KB 15'!D86,'KB 16'!D86,'KB 17'!D86,'KB 18'!D86,'KB 19'!D86,'KB 20'!D86,'KB 21'!D86,'KB 22'!D86,)</f>
        <v>0</v>
      </c>
      <c r="E86" s="446">
        <f>SUM('KB 1'!E86,'KB 2'!E86,'KB 3'!E86,'KB 4'!E86,'KB 5'!E86,'KB 6'!E86,'KB 7'!E86,'KB 8'!E86,'KB 9'!E86,'KB 10'!E86,'KB 11'!E86,'KB 12'!E86,'KB 13'!E86,'KB 14'!E86,'KB 15'!E86,'KB 16'!E86,'KB 17'!E86,'KB 18'!E86,'KB 19'!E86,'KB 20'!E86,'KB 21'!E86,'KB 22'!E86,)</f>
        <v>0</v>
      </c>
      <c r="F86" s="446">
        <f>SUM('KB 1'!F86,'KB 2'!F86,'KB 3'!F86,'KB 4'!F86,'KB 5'!F86,'KB 6'!F86,'KB 7'!F86,'KB 8'!F86,'KB 9'!F86,'KB 10'!F86,'KB 11'!F86,'KB 12'!F86,'KB 13'!F86,'KB 14'!F86,'KB 15'!F86,'KB 16'!F86,'KB 17'!F86,'KB 18'!F86,'KB 19'!F86,'KB 20'!F86,'KB 21'!F86,'KB 22'!F86,)</f>
        <v>0</v>
      </c>
      <c r="G86" s="455"/>
      <c r="H86" s="455"/>
      <c r="I86" s="455"/>
      <c r="J86" s="455"/>
      <c r="K86" s="458"/>
    </row>
    <row r="87" spans="1:13" ht="12.75" hidden="1" customHeight="1" x14ac:dyDescent="0.15">
      <c r="A87" s="445" t="str">
        <f t="shared" si="1"/>
        <v xml:space="preserve">Mirëmbajtje </v>
      </c>
      <c r="B87" s="969">
        <f t="shared" si="1"/>
        <v>602</v>
      </c>
      <c r="C87" s="970"/>
      <c r="D87" s="446">
        <f>SUM('KB 1'!D87,'KB 2'!D87,'KB 3'!D87,'KB 4'!D87,'KB 5'!D87,'KB 6'!D87,'KB 7'!D87,'KB 8'!D87,'KB 9'!D87,'KB 10'!D87,'KB 11'!D87,'KB 12'!D87,'KB 13'!D87,'KB 14'!D87,'KB 15'!D87,'KB 16'!D87,'KB 17'!D87,'KB 18'!D87,'KB 19'!D87,'KB 20'!D87,'KB 21'!D87,'KB 22'!D87,)</f>
        <v>0</v>
      </c>
      <c r="E87" s="446">
        <f>SUM('KB 1'!E87,'KB 2'!E87,'KB 3'!E87,'KB 4'!E87,'KB 5'!E87,'KB 6'!E87,'KB 7'!E87,'KB 8'!E87,'KB 9'!E87,'KB 10'!E87,'KB 11'!E87,'KB 12'!E87,'KB 13'!E87,'KB 14'!E87,'KB 15'!E87,'KB 16'!E87,'KB 17'!E87,'KB 18'!E87,'KB 19'!E87,'KB 20'!E87,'KB 21'!E87,'KB 22'!E87,)</f>
        <v>0</v>
      </c>
      <c r="F87" s="446">
        <f>SUM('KB 1'!F87,'KB 2'!F87,'KB 3'!F87,'KB 4'!F87,'KB 5'!F87,'KB 6'!F87,'KB 7'!F87,'KB 8'!F87,'KB 9'!F87,'KB 10'!F87,'KB 11'!F87,'KB 12'!F87,'KB 13'!F87,'KB 14'!F87,'KB 15'!F87,'KB 16'!F87,'KB 17'!F87,'KB 18'!F87,'KB 19'!F87,'KB 20'!F87,'KB 21'!F87,'KB 22'!F87,)</f>
        <v>0</v>
      </c>
      <c r="G87" s="459"/>
      <c r="H87" s="971" t="str">
        <f>H53</f>
        <v xml:space="preserve">PARASHIKIMI I TË ARDHURAVE ME DESTINACION  </v>
      </c>
      <c r="I87" s="971"/>
      <c r="J87" s="971"/>
      <c r="K87" s="971"/>
      <c r="L87" s="971"/>
      <c r="M87" s="971"/>
    </row>
    <row r="88" spans="1:13" ht="12.75" hidden="1" customHeight="1" x14ac:dyDescent="0.15">
      <c r="A88" s="445" t="str">
        <f t="shared" si="1"/>
        <v xml:space="preserve">Shpenzime të tjera korrente </v>
      </c>
      <c r="B88" s="969">
        <f t="shared" si="1"/>
        <v>603</v>
      </c>
      <c r="C88" s="970"/>
      <c r="D88" s="446">
        <f>SUM('KB 1'!D88,'KB 2'!D88,'KB 3'!D88,'KB 4'!D88,'KB 5'!D88,'KB 6'!D88,'KB 7'!D88,'KB 8'!D88,'KB 9'!D88,'KB 10'!D88,'KB 11'!D88,'KB 12'!D88,'KB 13'!D88,'KB 14'!D88,'KB 15'!D88,'KB 16'!D88,'KB 17'!D88,'KB 18'!D88,'KB 19'!D88,'KB 20'!D88,'KB 21'!D88,'KB 22'!D88,)</f>
        <v>0</v>
      </c>
      <c r="E88" s="446">
        <f>SUM('KB 1'!E88,'KB 2'!E88,'KB 3'!E88,'KB 4'!E88,'KB 5'!E88,'KB 6'!E88,'KB 7'!E88,'KB 8'!E88,'KB 9'!E88,'KB 10'!E88,'KB 11'!E88,'KB 12'!E88,'KB 13'!E88,'KB 14'!E88,'KB 15'!E88,'KB 16'!E88,'KB 17'!E88,'KB 18'!E88,'KB 19'!E88,'KB 20'!E88,'KB 21'!E88,'KB 22'!E88,)</f>
        <v>0</v>
      </c>
      <c r="F88" s="446">
        <f>SUM('KB 1'!F88,'KB 2'!F88,'KB 3'!F88,'KB 4'!F88,'KB 5'!F88,'KB 6'!F88,'KB 7'!F88,'KB 8'!F88,'KB 9'!F88,'KB 10'!F88,'KB 11'!F88,'KB 12'!F88,'KB 13'!F88,'KB 14'!F88,'KB 15'!F88,'KB 16'!F88,'KB 17'!F88,'KB 18'!F88,'KB 19'!F88,'KB 20'!F88,'KB 21'!F88,'KB 22'!F88,)</f>
        <v>0</v>
      </c>
      <c r="G88" s="430"/>
      <c r="H88" s="971"/>
      <c r="I88" s="971"/>
      <c r="J88" s="971"/>
      <c r="K88" s="971"/>
      <c r="L88" s="971"/>
      <c r="M88" s="971"/>
    </row>
    <row r="89" spans="1:13" ht="12.75" hidden="1" customHeight="1" x14ac:dyDescent="0.15">
      <c r="A89" s="445" t="str">
        <f t="shared" si="1"/>
        <v xml:space="preserve">Transferta të brendshme </v>
      </c>
      <c r="B89" s="969">
        <f t="shared" si="1"/>
        <v>604</v>
      </c>
      <c r="C89" s="970"/>
      <c r="D89" s="446">
        <f>SUM('KB 1'!D89,'KB 2'!D89,'KB 3'!D89,'KB 4'!D89,'KB 5'!D89,'KB 6'!D89,'KB 7'!D89,'KB 8'!D89,'KB 9'!D89,'KB 10'!D89,'KB 11'!D89,'KB 12'!D89,'KB 13'!D89,'KB 14'!D89,'KB 15'!D89,'KB 16'!D89,'KB 17'!D89,'KB 18'!D89,'KB 19'!D89,'KB 20'!D89,'KB 21'!D89,'KB 22'!D89,)</f>
        <v>0</v>
      </c>
      <c r="E89" s="446">
        <f>SUM('KB 1'!E89,'KB 2'!E89,'KB 3'!E89,'KB 4'!E89,'KB 5'!E89,'KB 6'!E89,'KB 7'!E89,'KB 8'!E89,'KB 9'!E89,'KB 10'!E89,'KB 11'!E89,'KB 12'!E89,'KB 13'!E89,'KB 14'!E89,'KB 15'!E89,'KB 16'!E89,'KB 17'!E89,'KB 18'!E89,'KB 19'!E89,'KB 20'!E89,'KB 21'!E89,'KB 22'!E89,)</f>
        <v>0</v>
      </c>
      <c r="F89" s="446">
        <f>SUM('KB 1'!F89,'KB 2'!F89,'KB 3'!F89,'KB 4'!F89,'KB 5'!F89,'KB 6'!F89,'KB 7'!F89,'KB 8'!F89,'KB 9'!F89,'KB 10'!F89,'KB 11'!F89,'KB 12'!F89,'KB 13'!F89,'KB 14'!F89,'KB 15'!F89,'KB 16'!F89,'KB 17'!F89,'KB 18'!F89,'KB 19'!F89,'KB 20'!F89,'KB 21'!F89,'KB 22'!F89,)</f>
        <v>0</v>
      </c>
      <c r="G89" s="459"/>
      <c r="H89" s="429"/>
      <c r="I89" s="972" t="str">
        <f>I77</f>
        <v>Fakti Viti i kaluar</v>
      </c>
      <c r="J89" s="972" t="str">
        <f>J77</f>
        <v>Viti aktual (buxheti)</v>
      </c>
      <c r="K89" s="974">
        <f>K77</f>
        <v>2013</v>
      </c>
      <c r="L89" s="974">
        <f>L77</f>
        <v>2014</v>
      </c>
      <c r="M89" s="974">
        <f>M77</f>
        <v>2015</v>
      </c>
    </row>
    <row r="90" spans="1:13" ht="9" hidden="1" x14ac:dyDescent="0.15">
      <c r="A90" s="445" t="str">
        <f t="shared" si="1"/>
        <v xml:space="preserve">Transferta të jashtme </v>
      </c>
      <c r="B90" s="969">
        <f t="shared" si="1"/>
        <v>605</v>
      </c>
      <c r="C90" s="970"/>
      <c r="D90" s="446">
        <f>SUM('KB 1'!D90,'KB 2'!D90,'KB 3'!D90,'KB 4'!D90,'KB 5'!D90,'KB 6'!D90,'KB 7'!D90,'KB 8'!D90,'KB 9'!D90,'KB 10'!D90,'KB 11'!D90,'KB 12'!D90,'KB 13'!D90,'KB 14'!D90,'KB 15'!D90,'KB 16'!D90,'KB 17'!D90,'KB 18'!D90,'KB 19'!D90,'KB 20'!D90,'KB 21'!D90,'KB 22'!D90,)</f>
        <v>0</v>
      </c>
      <c r="E90" s="446">
        <f>SUM('KB 1'!E90,'KB 2'!E90,'KB 3'!E90,'KB 4'!E90,'KB 5'!E90,'KB 6'!E90,'KB 7'!E90,'KB 8'!E90,'KB 9'!E90,'KB 10'!E90,'KB 11'!E90,'KB 12'!E90,'KB 13'!E90,'KB 14'!E90,'KB 15'!E90,'KB 16'!E90,'KB 17'!E90,'KB 18'!E90,'KB 19'!E90,'KB 20'!E90,'KB 21'!E90,'KB 22'!E90,)</f>
        <v>0</v>
      </c>
      <c r="F90" s="446">
        <f>SUM('KB 1'!F90,'KB 2'!F90,'KB 3'!F90,'KB 4'!F90,'KB 5'!F90,'KB 6'!F90,'KB 7'!F90,'KB 8'!F90,'KB 9'!F90,'KB 10'!F90,'KB 11'!F90,'KB 12'!F90,'KB 13'!F90,'KB 14'!F90,'KB 15'!F90,'KB 16'!F90,'KB 17'!F90,'KB 18'!F90,'KB 19'!F90,'KB 20'!F90,'KB 21'!F90,'KB 22'!F90,)</f>
        <v>0</v>
      </c>
      <c r="G90" s="459"/>
      <c r="H90" s="429"/>
      <c r="I90" s="973"/>
      <c r="J90" s="973"/>
      <c r="K90" s="975"/>
      <c r="L90" s="975"/>
      <c r="M90" s="975"/>
    </row>
    <row r="91" spans="1:13" ht="9" hidden="1" x14ac:dyDescent="0.15">
      <c r="A91" s="445" t="str">
        <f t="shared" si="1"/>
        <v xml:space="preserve">Transferta të tjera </v>
      </c>
      <c r="B91" s="969">
        <f t="shared" si="1"/>
        <v>606</v>
      </c>
      <c r="C91" s="970"/>
      <c r="D91" s="446">
        <f>SUM('KB 1'!D91,'KB 2'!D91,'KB 3'!D91,'KB 4'!D91,'KB 5'!D91,'KB 6'!D91,'KB 7'!D91,'KB 8'!D91,'KB 9'!D91,'KB 10'!D91,'KB 11'!D91,'KB 12'!D91,'KB 13'!D91,'KB 14'!D91,'KB 15'!D91,'KB 16'!D91,'KB 17'!D91,'KB 18'!D91,'KB 19'!D91,'KB 20'!D91,'KB 21'!D91,'KB 22'!D91,)</f>
        <v>0</v>
      </c>
      <c r="E91" s="446">
        <f>SUM('KB 1'!E91,'KB 2'!E91,'KB 3'!E91,'KB 4'!E91,'KB 5'!E91,'KB 6'!E91,'KB 7'!E91,'KB 8'!E91,'KB 9'!E91,'KB 10'!E91,'KB 11'!E91,'KB 12'!E91,'KB 13'!E91,'KB 14'!E91,'KB 15'!E91,'KB 16'!E91,'KB 17'!E91,'KB 18'!E91,'KB 19'!E91,'KB 20'!E91,'KB 21'!E91,'KB 22'!E91,)</f>
        <v>0</v>
      </c>
      <c r="F91" s="446">
        <f>SUM('KB 1'!F91,'KB 2'!F91,'KB 3'!F91,'KB 4'!F91,'KB 5'!F91,'KB 6'!F91,'KB 7'!F91,'KB 8'!F91,'KB 9'!F91,'KB 10'!F91,'KB 11'!F91,'KB 12'!F91,'KB 13'!F91,'KB 14'!F91,'KB 15'!F91,'KB 16'!F91,'KB 17'!F91,'KB 18'!F91,'KB 19'!F91,'KB 20'!F91,'KB 21'!F91,'KB 22'!F91,)</f>
        <v>0</v>
      </c>
      <c r="G91" s="459"/>
      <c r="H91" s="460" t="str">
        <f>H57</f>
        <v>Transferta të kushtëzuara</v>
      </c>
      <c r="I91" s="461"/>
      <c r="J91" s="461"/>
      <c r="K91" s="462">
        <f>SUM('KB 1'!K91,'KB 2'!K91,'KB 3'!K91,'KB 4'!K91,'KB 5'!K91,'KB 6'!K91,'KB 7'!K91,'KB 8'!K91,'KB 9'!K91,'KB 10'!K91,'KB 11'!K91,'KB 12'!K91,'KB 13'!K91,'KB 14'!K91,'KB 15'!K91,'KB 16'!K91,'KB 17'!K91,'KB 18'!K91,'KB 19'!K91,'KB 20'!K91,'KB 21'!K91,'KB 22'!K91,)</f>
        <v>0</v>
      </c>
      <c r="L91" s="462">
        <f>SUM('KB 1'!L91,'KB 2'!L91,'KB 3'!L91,'KB 4'!L91,'KB 5'!L91,'KB 6'!L91,'KB 7'!L91,'KB 8'!L91,'KB 9'!L91,'KB 10'!L91,'KB 11'!L91,'KB 12'!L91,'KB 13'!L91,'KB 14'!L91,'KB 15'!L91,'KB 16'!L91,'KB 17'!L91,'KB 18'!L91,'KB 19'!L91,'KB 20'!L91,'KB 21'!L91,'KB 22'!L91,)</f>
        <v>0</v>
      </c>
      <c r="M91" s="463">
        <f>SUM('KB 1'!M91,'KB 2'!M91,'KB 3'!M91,'KB 4'!M91,'KB 5'!M91,'KB 6'!M91,'KB 7'!M91,'KB 8'!M91,'KB 9'!M91,'KB 10'!M91,'KB 11'!M91,'KB 12'!M91,'KB 13'!M91,'KB 14'!M91,'KB 15'!M91,'KB 16'!M91,'KB 17'!M91,'KB 18'!M91,'KB 19'!M91,'KB 20'!M91,'KB 21'!M91,'KB 22'!M91,)</f>
        <v>0</v>
      </c>
    </row>
    <row r="92" spans="1:13" ht="9" hidden="1" x14ac:dyDescent="0.15">
      <c r="A92" s="445" t="str">
        <f t="shared" si="1"/>
        <v xml:space="preserve">Shpenzime kapitale </v>
      </c>
      <c r="B92" s="969" t="str">
        <f t="shared" si="1"/>
        <v>230 / 231</v>
      </c>
      <c r="C92" s="970"/>
      <c r="D92" s="446">
        <f>SUM('KB 1'!D92,'KB 2'!D92,'KB 3'!D92,'KB 4'!D92,'KB 5'!D92,'KB 6'!D92,'KB 7'!D92,'KB 8'!D92,'KB 9'!D92,'KB 10'!D92,'KB 11'!D92,'KB 12'!D92,'KB 13'!D92,'KB 14'!D92,'KB 15'!D92,'KB 16'!D92,'KB 17'!D92,'KB 18'!D92,'KB 19'!D92,'KB 20'!D92,'KB 21'!D92,'KB 22'!D92,)</f>
        <v>0</v>
      </c>
      <c r="E92" s="446">
        <f>SUM('KB 1'!E92,'KB 2'!E92,'KB 3'!E92,'KB 4'!E92,'KB 5'!E92,'KB 6'!E92,'KB 7'!E92,'KB 8'!E92,'KB 9'!E92,'KB 10'!E92,'KB 11'!E92,'KB 12'!E92,'KB 13'!E92,'KB 14'!E92,'KB 15'!E92,'KB 16'!E92,'KB 17'!E92,'KB 18'!E92,'KB 19'!E92,'KB 20'!E92,'KB 21'!E92,'KB 22'!E92,)</f>
        <v>0</v>
      </c>
      <c r="F92" s="446">
        <f>SUM('KB 1'!F92,'KB 2'!F92,'KB 3'!F92,'KB 4'!F92,'KB 5'!F92,'KB 6'!F92,'KB 7'!F92,'KB 8'!F92,'KB 9'!F92,'KB 10'!F92,'KB 11'!F92,'KB 12'!F92,'KB 13'!F92,'KB 14'!F92,'KB 15'!F92,'KB 16'!F92,'KB 17'!F92,'KB 18'!F92,'KB 19'!F92,'KB 20'!F92,'KB 21'!F92,'KB 22'!F92,)</f>
        <v>0</v>
      </c>
      <c r="G92" s="459"/>
      <c r="H92" s="460" t="str">
        <f>H58</f>
        <v>Dhurime</v>
      </c>
      <c r="I92" s="461"/>
      <c r="J92" s="461"/>
      <c r="K92" s="462">
        <f>SUM('KB 1'!K92,'KB 2'!K92,'KB 3'!K92,'KB 4'!K92,'KB 5'!K92,'KB 6'!K92,'KB 7'!K92,'KB 8'!K92,'KB 9'!K92,'KB 10'!K92,'KB 11'!K92,'KB 12'!K92,'KB 13'!K92,'KB 14'!K92,'KB 15'!K92,'KB 16'!K92,'KB 17'!K92,'KB 18'!K92,'KB 19'!K92,'KB 20'!K92,'KB 21'!K92,'KB 22'!K92,)</f>
        <v>0</v>
      </c>
      <c r="L92" s="462">
        <f>SUM('KB 1'!L92,'KB 2'!L92,'KB 3'!L92,'KB 4'!L92,'KB 5'!L92,'KB 6'!L92,'KB 7'!L92,'KB 8'!L92,'KB 9'!L92,'KB 10'!L92,'KB 11'!L92,'KB 12'!L92,'KB 13'!L92,'KB 14'!L92,'KB 15'!L92,'KB 16'!L92,'KB 17'!L92,'KB 18'!L92,'KB 19'!L92,'KB 20'!L92,'KB 21'!L92,'KB 22'!L92,)</f>
        <v>0</v>
      </c>
      <c r="M92" s="463">
        <f>SUM('KB 1'!M92,'KB 2'!M92,'KB 3'!M92,'KB 4'!M92,'KB 5'!M92,'KB 6'!M92,'KB 7'!M92,'KB 8'!M92,'KB 9'!M92,'KB 10'!M92,'KB 11'!M92,'KB 12'!M92,'KB 13'!M92,'KB 14'!M92,'KB 15'!M92,'KB 16'!M92,'KB 17'!M92,'KB 18'!M92,'KB 19'!M92,'KB 20'!M92,'KB 21'!M92,'KB 22'!M92,)</f>
        <v>0</v>
      </c>
    </row>
    <row r="93" spans="1:13" ht="9" hidden="1" x14ac:dyDescent="0.15">
      <c r="A93" s="445" t="str">
        <f t="shared" si="1"/>
        <v>Interesa</v>
      </c>
      <c r="B93" s="969"/>
      <c r="C93" s="970"/>
      <c r="D93" s="446">
        <f>SUM('KB 1'!D93,'KB 2'!D93,'KB 3'!D93,'KB 4'!D93,'KB 5'!D93,'KB 6'!D93,'KB 7'!D93,'KB 8'!D93,'KB 9'!D93,'KB 10'!D93,'KB 11'!D93,'KB 12'!D93,'KB 13'!D93,'KB 14'!D93,'KB 15'!D93,'KB 16'!D93,'KB 17'!D93,'KB 18'!D93,'KB 19'!D93,'KB 20'!D93,'KB 21'!D93,'KB 22'!D93,)</f>
        <v>0</v>
      </c>
      <c r="E93" s="446">
        <f>SUM('KB 1'!E93,'KB 2'!E93,'KB 3'!E93,'KB 4'!E93,'KB 5'!E93,'KB 6'!E93,'KB 7'!E93,'KB 8'!E93,'KB 9'!E93,'KB 10'!E93,'KB 11'!E93,'KB 12'!E93,'KB 13'!E93,'KB 14'!E93,'KB 15'!E93,'KB 16'!E93,'KB 17'!E93,'KB 18'!E93,'KB 19'!E93,'KB 20'!E93,'KB 21'!E93,'KB 22'!E93,)</f>
        <v>0</v>
      </c>
      <c r="F93" s="446">
        <f>SUM('KB 1'!F93,'KB 2'!F93,'KB 3'!F93,'KB 4'!F93,'KB 5'!F93,'KB 6'!F93,'KB 7'!F93,'KB 8'!F93,'KB 9'!F93,'KB 10'!F93,'KB 11'!F93,'KB 12'!F93,'KB 13'!F93,'KB 14'!F93,'KB 15'!F93,'KB 16'!F93,'KB 17'!F93,'KB 18'!F93,'KB 19'!F93,'KB 20'!F93,'KB 21'!F93,'KB 22'!F93,)</f>
        <v>0</v>
      </c>
      <c r="G93" s="459"/>
      <c r="H93" s="460" t="str">
        <f>H59</f>
        <v>Të ardhura të mbartura</v>
      </c>
      <c r="I93" s="448"/>
      <c r="J93" s="448"/>
      <c r="K93" s="462">
        <f>SUM('KB 1'!K93,'KB 2'!K93,'KB 3'!K93,'KB 4'!K93,'KB 5'!K93,'KB 6'!K93,'KB 7'!K93,'KB 8'!K93,'KB 9'!K93,'KB 10'!K93,'KB 11'!K93,'KB 12'!K93,'KB 13'!K93,'KB 14'!K93,'KB 15'!K93,'KB 16'!K93,'KB 17'!K93,'KB 18'!K93,'KB 19'!K93,'KB 20'!K93,'KB 21'!K93,'KB 22'!K93,)</f>
        <v>0</v>
      </c>
      <c r="L93" s="462">
        <f>SUM('KB 1'!L93,'KB 2'!L93,'KB 3'!L93,'KB 4'!L93,'KB 5'!L93,'KB 6'!L93,'KB 7'!L93,'KB 8'!L93,'KB 9'!L93,'KB 10'!L93,'KB 11'!L93,'KB 12'!L93,'KB 13'!L93,'KB 14'!L93,'KB 15'!L93,'KB 16'!L93,'KB 17'!L93,'KB 18'!L93,'KB 19'!L93,'KB 20'!L93,'KB 21'!L93,'KB 22'!L93,)</f>
        <v>0</v>
      </c>
      <c r="M93" s="463">
        <f>SUM('KB 1'!M93,'KB 2'!M93,'KB 3'!M93,'KB 4'!M93,'KB 5'!M93,'KB 6'!M93,'KB 7'!M93,'KB 8'!M93,'KB 9'!M93,'KB 10'!M93,'KB 11'!M93,'KB 12'!M93,'KB 13'!M93,'KB 14'!M93,'KB 15'!M93,'KB 16'!M93,'KB 17'!M93,'KB 18'!M93,'KB 19'!M93,'KB 20'!M93,'KB 21'!M93,'KB 22'!M93,)</f>
        <v>0</v>
      </c>
    </row>
    <row r="94" spans="1:13" ht="9" hidden="1" x14ac:dyDescent="0.15">
      <c r="A94" s="445" t="str">
        <f t="shared" si="1"/>
        <v xml:space="preserve">Të tjera </v>
      </c>
      <c r="B94" s="969"/>
      <c r="C94" s="970"/>
      <c r="D94" s="446">
        <f>SUM('KB 1'!D94,'KB 2'!D94,'KB 3'!D94,'KB 4'!D94,'KB 5'!D94,'KB 6'!D94,'KB 7'!D94,'KB 8'!D94,'KB 9'!D94,'KB 10'!D94,'KB 11'!D94,'KB 12'!D94,'KB 13'!D94,'KB 14'!D94,'KB 15'!D94,'KB 16'!D94,'KB 17'!D94,'KB 18'!D94,'KB 19'!D94,'KB 20'!D94,'KB 21'!D94,'KB 22'!D94,)</f>
        <v>0</v>
      </c>
      <c r="E94" s="446">
        <f>SUM('KB 1'!E94,'KB 2'!E94,'KB 3'!E94,'KB 4'!E94,'KB 5'!E94,'KB 6'!E94,'KB 7'!E94,'KB 8'!E94,'KB 9'!E94,'KB 10'!E94,'KB 11'!E94,'KB 12'!E94,'KB 13'!E94,'KB 14'!E94,'KB 15'!E94,'KB 16'!E94,'KB 17'!E94,'KB 18'!E94,'KB 19'!E94,'KB 20'!E94,'KB 21'!E94,'KB 22'!E94,)</f>
        <v>0</v>
      </c>
      <c r="F94" s="446">
        <f>SUM('KB 1'!F94,'KB 2'!F94,'KB 3'!F94,'KB 4'!F94,'KB 5'!F94,'KB 6'!F94,'KB 7'!F94,'KB 8'!F94,'KB 9'!F94,'KB 10'!F94,'KB 11'!F94,'KB 12'!F94,'KB 13'!F94,'KB 14'!F94,'KB 15'!F94,'KB 16'!F94,'KB 17'!F94,'KB 18'!F94,'KB 19'!F94,'KB 20'!F94,'KB 21'!F94,'KB 22'!F94,)</f>
        <v>0</v>
      </c>
      <c r="G94" s="459">
        <f>SUM('KB 1'!G94,'KB 2'!G94,'KB 3'!G94,'KB 4'!G94,'KB 5'!G94,'KB 6'!G94,'KB 7'!G94,'KB 8'!G94,'KB 9'!G94,'KB 10'!G94,'KB 11'!G94,'KB 12'!G94,'KB 13'!G94,'KB 14'!G94,'KB 15'!G94,'KB 16'!G94,'KB 17'!G94,'KB 18'!G94,'KB 19'!G94,'KB 20'!G94,'KB 21'!G94,'KB 22'!G94,)</f>
        <v>0</v>
      </c>
      <c r="H94" s="460" t="str">
        <f>H60</f>
        <v>Burime të tjera (përfshi gjobat)</v>
      </c>
      <c r="I94" s="448"/>
      <c r="J94" s="448"/>
      <c r="K94" s="462">
        <f>SUM('KB 1'!K94,'KB 2'!K94,'KB 3'!K94,'KB 4'!K94,'KB 5'!K94,'KB 6'!K94,'KB 7'!K94,'KB 8'!K94,'KB 9'!K94,'KB 10'!K94,'KB 11'!K94,'KB 12'!K94,'KB 13'!K94,'KB 14'!K94,'KB 15'!K94,'KB 16'!K94,'KB 17'!K94,'KB 18'!K94,'KB 19'!K94,'KB 20'!K94,'KB 21'!K94,'KB 22'!K94,)</f>
        <v>0</v>
      </c>
      <c r="L94" s="462">
        <f>SUM('KB 1'!L94,'KB 2'!L94,'KB 3'!L94,'KB 4'!L94,'KB 5'!L94,'KB 6'!L94,'KB 7'!L94,'KB 8'!L94,'KB 9'!L94,'KB 10'!L94,'KB 11'!L94,'KB 12'!L94,'KB 13'!L94,'KB 14'!L94,'KB 15'!L94,'KB 16'!L94,'KB 17'!L94,'KB 18'!L94,'KB 19'!L94,'KB 20'!L94,'KB 21'!L94,'KB 22'!L94,)</f>
        <v>0</v>
      </c>
      <c r="M94" s="463">
        <f>SUM('KB 1'!M94,'KB 2'!M94,'KB 3'!M94,'KB 4'!M94,'KB 5'!M94,'KB 6'!M94,'KB 7'!M94,'KB 8'!M94,'KB 9'!M94,'KB 10'!M94,'KB 11'!M94,'KB 12'!M94,'KB 13'!M94,'KB 14'!M94,'KB 15'!M94,'KB 16'!M94,'KB 17'!M94,'KB 18'!M94,'KB 19'!M94,'KB 20'!M94,'KB 21'!M94,'KB 22'!M94,)</f>
        <v>0</v>
      </c>
    </row>
    <row r="95" spans="1:13" ht="9" hidden="1" x14ac:dyDescent="0.15">
      <c r="A95" s="935" t="str">
        <f t="shared" si="1"/>
        <v xml:space="preserve">SHPENZIME KORRENTE </v>
      </c>
      <c r="B95" s="936"/>
      <c r="C95" s="936"/>
      <c r="D95" s="936"/>
      <c r="E95" s="936"/>
      <c r="F95" s="937"/>
      <c r="G95" s="459">
        <f>SUM('KB 1'!G95,'KB 2'!G95,'KB 3'!G95,'KB 4'!G95,'KB 5'!G95,'KB 6'!G95,'KB 7'!G95,'KB 8'!G95,'KB 9'!G95,'KB 10'!G95,'KB 11'!G95,'KB 12'!G95,'KB 13'!G95,'KB 14'!G95,'KB 15'!G95,'KB 16'!G95,'KB 17'!G95,'KB 18'!G95,'KB 19'!G95,'KB 20'!G95,'KB 21'!G95,'KB 22'!G95,)</f>
        <v>0</v>
      </c>
      <c r="H95" s="460" t="str">
        <f>H61</f>
        <v xml:space="preserve">VLERËSIM I TË ARDHURAVE ME DESTINACION </v>
      </c>
      <c r="I95" s="450">
        <f>SUM('KB 1'!I95,'KB 2'!I95,'KB 3'!I95,'KB 4'!I95,'KB 5'!I95,'KB 6'!I95,'KB 7'!I95,'KB 8'!I95,'KB 9'!I95,'KB 10'!I95,'KB 11'!I95,'KB 12'!I95,'KB 13'!I95,'KB 14'!I95,'KB 15'!I95,'KB 16'!I95,'KB 17'!I95,'KB 18'!I95,'KB 19'!I95,'KB 20'!I95,'KB 21'!I95,'KB 22'!I95,)</f>
        <v>0</v>
      </c>
      <c r="J95" s="450">
        <f>SUM('KB 1'!J95,'KB 2'!J95,'KB 3'!J95,'KB 4'!J95,'KB 5'!J95,'KB 6'!J95,'KB 7'!J95,'KB 8'!J95,'KB 9'!J95,'KB 10'!J95,'KB 11'!J95,'KB 12'!J95,'KB 13'!J95,'KB 14'!J95,'KB 15'!J95,'KB 16'!J95,'KB 17'!J95,'KB 18'!J95,'KB 19'!J95,'KB 20'!J95,'KB 21'!J95,'KB 22'!J95,)</f>
        <v>0</v>
      </c>
      <c r="K95" s="427">
        <f>SUM('KB 1'!K95,'KB 2'!K95,'KB 3'!K95,'KB 4'!K95,'KB 5'!K95,'KB 6'!K95,'KB 7'!K95,'KB 8'!K95,'KB 9'!K95,'KB 10'!K95,'KB 11'!K95,'KB 12'!K95,'KB 13'!K95,'KB 14'!K95,'KB 15'!K95,'KB 16'!K95,'KB 17'!K95,'KB 18'!K95,'KB 19'!K95,'KB 20'!K95,'KB 21'!K95,'KB 22'!K95,)</f>
        <v>0</v>
      </c>
      <c r="L95" s="427">
        <f>SUM('KB 1'!L95,'KB 2'!L95,'KB 3'!L95,'KB 4'!L95,'KB 5'!L95,'KB 6'!L95,'KB 7'!L95,'KB 8'!L95,'KB 9'!L95,'KB 10'!L95,'KB 11'!L95,'KB 12'!L95,'KB 13'!L95,'KB 14'!L95,'KB 15'!L95,'KB 16'!L95,'KB 17'!L95,'KB 18'!L95,'KB 19'!L95,'KB 20'!L95,'KB 21'!L95,'KB 22'!L95,)</f>
        <v>0</v>
      </c>
      <c r="M95" s="427">
        <f>SUM('KB 1'!M95,'KB 2'!M95,'KB 3'!M95,'KB 4'!M95,'KB 5'!M95,'KB 6'!M95,'KB 7'!M95,'KB 8'!M95,'KB 9'!M95,'KB 10'!M95,'KB 11'!M95,'KB 12'!M95,'KB 13'!M95,'KB 14'!M95,'KB 15'!M95,'KB 16'!M95,'KB 17'!M95,'KB 18'!M95,'KB 19'!M95,'KB 20'!M95,'KB 21'!M95,'KB 22'!M95,)</f>
        <v>0</v>
      </c>
    </row>
    <row r="96" spans="1:13" ht="9" hidden="1" x14ac:dyDescent="0.15">
      <c r="A96" s="445" t="str">
        <f t="shared" si="1"/>
        <v>Pagat</v>
      </c>
      <c r="B96" s="969">
        <f>B62</f>
        <v>600</v>
      </c>
      <c r="C96" s="970"/>
      <c r="D96" s="446">
        <f>SUM('KB 1'!D96,'KB 2'!D96,'KB 3'!D96,'KB 4'!D96,'KB 5'!D96,'KB 6'!D96,'KB 7'!D96,'KB 8'!D96,'KB 9'!D96,'KB 10'!D96,'KB 11'!D96,'KB 12'!D96,'KB 13'!D96,'KB 14'!D96,'KB 15'!D96,'KB 16'!D96,'KB 17'!D96,'KB 18'!D96,'KB 19'!D96,'KB 20'!D96,'KB 21'!D96,'KB 22'!D96,)</f>
        <v>0</v>
      </c>
      <c r="E96" s="446">
        <f>SUM('KB 1'!E96,'KB 2'!E96,'KB 3'!E96,'KB 4'!E96,'KB 5'!E96,'KB 6'!E96,'KB 7'!E96,'KB 8'!E96,'KB 9'!E96,'KB 10'!E96,'KB 11'!E96,'KB 12'!E96,'KB 13'!E96,'KB 14'!E96,'KB 15'!E96,'KB 16'!E96,'KB 17'!E96,'KB 18'!E96,'KB 19'!E96,'KB 20'!E96,'KB 21'!E96,'KB 22'!E96,)</f>
        <v>0</v>
      </c>
      <c r="F96" s="446">
        <f>SUM('KB 1'!F96,'KB 2'!F96,'KB 3'!F96,'KB 4'!F96,'KB 5'!F96,'KB 6'!F96,'KB 7'!F96,'KB 8'!F96,'KB 9'!F96,'KB 10'!F96,'KB 11'!F96,'KB 12'!F96,'KB 13'!F96,'KB 14'!F96,'KB 15'!F96,'KB 16'!F96,'KB 17'!F96,'KB 18'!F96,'KB 19'!F96,'KB 20'!F96,'KB 21'!F96,'KB 22'!F96,)</f>
        <v>0</v>
      </c>
      <c r="G96" s="459">
        <f>SUM('KB 1'!G96,'KB 2'!G96,'KB 3'!G96,'KB 4'!G96,'KB 5'!G96,'KB 6'!G96,'KB 7'!G96,'KB 8'!G96,'KB 9'!G96,'KB 10'!G96,'KB 11'!G96,'KB 12'!G96,'KB 13'!G96,'KB 14'!G96,'KB 15'!G96,'KB 16'!G96,'KB 17'!G96,'KB 18'!G96,'KB 19'!G96,'KB 20'!G96,'KB 21'!G96,'KB 22'!G96,)</f>
        <v>0</v>
      </c>
      <c r="H96" s="459"/>
      <c r="I96" s="459"/>
      <c r="J96" s="464"/>
      <c r="K96" s="465"/>
      <c r="M96" s="408">
        <f>SUM('KB 1'!M96,'KB 2'!M96,'KB 3'!M96,'KB 4'!M96,'KB 5'!M96,'KB 6'!M96,'KB 7'!M96,'KB 8'!M96,'KB 9'!M96,'KB 10'!M96,'KB 11'!M96,'KB 12'!M96,'KB 13'!M96,'KB 14'!M96,'KB 15'!M96,'KB 16'!M96,'KB 17'!M96,'KB 18'!M96,'KB 19'!M96,'KB 20'!M96,'KB 21'!M96,'KB 22'!M96,)</f>
        <v>0</v>
      </c>
    </row>
    <row r="97" spans="1:13" ht="9" hidden="1" x14ac:dyDescent="0.15">
      <c r="A97" s="445" t="str">
        <f t="shared" si="1"/>
        <v xml:space="preserve">Sigurimet shoqërore </v>
      </c>
      <c r="B97" s="969">
        <f t="shared" si="1"/>
        <v>601</v>
      </c>
      <c r="C97" s="970"/>
      <c r="D97" s="446">
        <f>SUM('KB 1'!D97,'KB 2'!D97,'KB 3'!D97,'KB 4'!D97,'KB 5'!D97,'KB 6'!D97,'KB 7'!D97,'KB 8'!D97,'KB 9'!D97,'KB 10'!D97,'KB 11'!D97,'KB 12'!D97,'KB 13'!D97,'KB 14'!D97,'KB 15'!D97,'KB 16'!D97,'KB 17'!D97,'KB 18'!D97,'KB 19'!D97,'KB 20'!D97,'KB 21'!D97,'KB 22'!D97,)</f>
        <v>0</v>
      </c>
      <c r="E97" s="446">
        <f>SUM('KB 1'!E97,'KB 2'!E97,'KB 3'!E97,'KB 4'!E97,'KB 5'!E97,'KB 6'!E97,'KB 7'!E97,'KB 8'!E97,'KB 9'!E97,'KB 10'!E97,'KB 11'!E97,'KB 12'!E97,'KB 13'!E97,'KB 14'!E97,'KB 15'!E97,'KB 16'!E97,'KB 17'!E97,'KB 18'!E97,'KB 19'!E97,'KB 20'!E97,'KB 21'!E97,'KB 22'!E97,)</f>
        <v>0</v>
      </c>
      <c r="F97" s="446">
        <f>SUM('KB 1'!F97,'KB 2'!F97,'KB 3'!F97,'KB 4'!F97,'KB 5'!F97,'KB 6'!F97,'KB 7'!F97,'KB 8'!F97,'KB 9'!F97,'KB 10'!F97,'KB 11'!F97,'KB 12'!F97,'KB 13'!F97,'KB 14'!F97,'KB 15'!F97,'KB 16'!F97,'KB 17'!F97,'KB 18'!F97,'KB 19'!F97,'KB 20'!F97,'KB 21'!F97,'KB 22'!F97,)</f>
        <v>0</v>
      </c>
      <c r="G97" s="459">
        <f>SUM('KB 1'!G97,'KB 2'!G97,'KB 3'!G97,'KB 4'!G97,'KB 5'!G97,'KB 6'!G97,'KB 7'!G97,'KB 8'!G97,'KB 9'!G97,'KB 10'!G97,'KB 11'!G97,'KB 12'!G97,'KB 13'!G97,'KB 14'!G97,'KB 15'!G97,'KB 16'!G97,'KB 17'!G97,'KB 18'!G97,'KB 19'!G97,'KB 20'!G97,'KB 21'!G97,'KB 22'!G97,)</f>
        <v>0</v>
      </c>
      <c r="H97" s="460" t="str">
        <f>H63</f>
        <v>PARASHIKIMI I TE ARDHURAVE</v>
      </c>
      <c r="I97" s="450">
        <f>SUM('KB 1'!I97,'KB 2'!I97,'KB 3'!I97,'KB 4'!I97,'KB 5'!I97,'KB 6'!I97,'KB 7'!I97,'KB 8'!I97,'KB 9'!I97,'KB 10'!I97,'KB 11'!I97,'KB 12'!I97,'KB 13'!I97,'KB 14'!I97,'KB 15'!I97,'KB 16'!I97,'KB 17'!I97,'KB 18'!I97,'KB 19'!I97,'KB 20'!I97,'KB 21'!I97,'KB 22'!I97,)</f>
        <v>0</v>
      </c>
      <c r="J97" s="450">
        <f>SUM('KB 1'!J97,'KB 2'!J97,'KB 3'!J97,'KB 4'!J97,'KB 5'!J97,'KB 6'!J97,'KB 7'!J97,'KB 8'!J97,'KB 9'!J97,'KB 10'!J97,'KB 11'!J97,'KB 12'!J97,'KB 13'!J97,'KB 14'!J97,'KB 15'!J97,'KB 16'!J97,'KB 17'!J97,'KB 18'!J97,'KB 19'!J97,'KB 20'!J97,'KB 21'!J97,'KB 22'!J97,)</f>
        <v>0</v>
      </c>
      <c r="K97" s="427">
        <f>SUM('KB 1'!K97,'KB 2'!K97,'KB 3'!K97,'KB 4'!K97,'KB 5'!K97,'KB 6'!K97,'KB 7'!K97,'KB 8'!K97,'KB 9'!K97,'KB 10'!K97,'KB 11'!K97,'KB 12'!K97,'KB 13'!K97,'KB 14'!K97,'KB 15'!K97,'KB 16'!K97,'KB 17'!K97,'KB 18'!K97,'KB 19'!K97,'KB 20'!K97,'KB 21'!K97,'KB 22'!K97,)</f>
        <v>0</v>
      </c>
      <c r="L97" s="427">
        <f>SUM('KB 1'!L97,'KB 2'!L97,'KB 3'!L97,'KB 4'!L97,'KB 5'!L97,'KB 6'!L97,'KB 7'!L97,'KB 8'!L97,'KB 9'!L97,'KB 10'!L97,'KB 11'!L97,'KB 12'!L97,'KB 13'!L97,'KB 14'!L97,'KB 15'!L97,'KB 16'!L97,'KB 17'!L97,'KB 18'!L97,'KB 19'!L97,'KB 20'!L97,'KB 21'!L97,'KB 22'!L97,)</f>
        <v>0</v>
      </c>
      <c r="M97" s="427">
        <f>SUM('KB 1'!M97,'KB 2'!M97,'KB 3'!M97,'KB 4'!M97,'KB 5'!M97,'KB 6'!M97,'KB 7'!M97,'KB 8'!M97,'KB 9'!M97,'KB 10'!M97,'KB 11'!M97,'KB 12'!M97,'KB 13'!M97,'KB 14'!M97,'KB 15'!M97,'KB 16'!M97,'KB 17'!M97,'KB 18'!M97,'KB 19'!M97,'KB 20'!M97,'KB 21'!M97,'KB 22'!M97,)</f>
        <v>0</v>
      </c>
    </row>
    <row r="98" spans="1:13" ht="9" hidden="1" x14ac:dyDescent="0.15">
      <c r="A98" s="445" t="str">
        <f t="shared" si="1"/>
        <v>Mirembajtje</v>
      </c>
      <c r="B98" s="969">
        <f t="shared" si="1"/>
        <v>602</v>
      </c>
      <c r="C98" s="970"/>
      <c r="D98" s="446">
        <f>SUM('KB 1'!D98,'KB 2'!D98,'KB 3'!D98,'KB 4'!D98,'KB 5'!D98,'KB 6'!D98,'KB 7'!D98,'KB 8'!D98,'KB 9'!D98,'KB 10'!D98,'KB 11'!D98,'KB 12'!D98,'KB 13'!D98,'KB 14'!D98,'KB 15'!D98,'KB 16'!D98,'KB 17'!D98,'KB 18'!D98,'KB 19'!D98,'KB 20'!D98,'KB 21'!D98,'KB 22'!D98,)</f>
        <v>0</v>
      </c>
      <c r="E98" s="446">
        <f>SUM('KB 1'!E98,'KB 2'!E98,'KB 3'!E98,'KB 4'!E98,'KB 5'!E98,'KB 6'!E98,'KB 7'!E98,'KB 8'!E98,'KB 9'!E98,'KB 10'!E98,'KB 11'!E98,'KB 12'!E98,'KB 13'!E98,'KB 14'!E98,'KB 15'!E98,'KB 16'!E98,'KB 17'!E98,'KB 18'!E98,'KB 19'!E98,'KB 20'!E98,'KB 21'!E98,'KB 22'!E98,)</f>
        <v>0</v>
      </c>
      <c r="F98" s="446">
        <f>SUM('KB 1'!F98,'KB 2'!F98,'KB 3'!F98,'KB 4'!F98,'KB 5'!F98,'KB 6'!F98,'KB 7'!F98,'KB 8'!F98,'KB 9'!F98,'KB 10'!F98,'KB 11'!F98,'KB 12'!F98,'KB 13'!F98,'KB 14'!F98,'KB 15'!F98,'KB 16'!F98,'KB 17'!F98,'KB 18'!F98,'KB 19'!F98,'KB 20'!F98,'KB 21'!F98,'KB 22'!F98,)</f>
        <v>0</v>
      </c>
      <c r="G98" s="459">
        <f>SUM('KB 1'!G98,'KB 2'!G98,'KB 3'!G98,'KB 4'!G98,'KB 5'!G98,'KB 6'!G98,'KB 7'!G98,'KB 8'!G98,'KB 9'!G98,'KB 10'!G98,'KB 11'!G98,'KB 12'!G98,'KB 13'!G98,'KB 14'!G98,'KB 15'!G98,'KB 16'!G98,'KB 17'!G98,'KB 18'!G98,'KB 19'!G98,'KB 20'!G98,'KB 21'!G98,'KB 22'!G98,)</f>
        <v>0</v>
      </c>
      <c r="H98" s="459"/>
      <c r="I98" s="459"/>
      <c r="J98" s="464"/>
      <c r="K98" s="465"/>
    </row>
    <row r="99" spans="1:13" ht="9" hidden="1" x14ac:dyDescent="0.15">
      <c r="A99" s="445" t="str">
        <f t="shared" si="1"/>
        <v xml:space="preserve">Shpenzime të tjera korrente </v>
      </c>
      <c r="B99" s="969">
        <f t="shared" si="1"/>
        <v>603</v>
      </c>
      <c r="C99" s="970"/>
      <c r="D99" s="446">
        <f>SUM('KB 1'!D99,'KB 2'!D99,'KB 3'!D99,'KB 4'!D99,'KB 5'!D99,'KB 6'!D99,'KB 7'!D99,'KB 8'!D99,'KB 9'!D99,'KB 10'!D99,'KB 11'!D99,'KB 12'!D99,'KB 13'!D99,'KB 14'!D99,'KB 15'!D99,'KB 16'!D99,'KB 17'!D99,'KB 18'!D99,'KB 19'!D99,'KB 20'!D99,'KB 21'!D99,'KB 22'!D99,)</f>
        <v>0</v>
      </c>
      <c r="E99" s="446">
        <f>SUM('KB 1'!E99,'KB 2'!E99,'KB 3'!E99,'KB 4'!E99,'KB 5'!E99,'KB 6'!E99,'KB 7'!E99,'KB 8'!E99,'KB 9'!E99,'KB 10'!E99,'KB 11'!E99,'KB 12'!E99,'KB 13'!E99,'KB 14'!E99,'KB 15'!E99,'KB 16'!E99,'KB 17'!E99,'KB 18'!E99,'KB 19'!E99,'KB 20'!E99,'KB 21'!E99,'KB 22'!E99,)</f>
        <v>0</v>
      </c>
      <c r="F99" s="446">
        <f>SUM('KB 1'!F99,'KB 2'!F99,'KB 3'!F99,'KB 4'!F99,'KB 5'!F99,'KB 6'!F99,'KB 7'!F99,'KB 8'!F99,'KB 9'!F99,'KB 10'!F99,'KB 11'!F99,'KB 12'!F99,'KB 13'!F99,'KB 14'!F99,'KB 15'!F99,'KB 16'!F99,'KB 17'!F99,'KB 18'!F99,'KB 19'!F99,'KB 20'!F99,'KB 21'!F99,'KB 22'!F99,)</f>
        <v>0</v>
      </c>
      <c r="G99" s="459">
        <f>SUM('KB 1'!G99,'KB 2'!G99,'KB 3'!G99,'KB 4'!G99,'KB 5'!G99,'KB 6'!G99,'KB 7'!G99,'KB 8'!G99,'KB 9'!G99,'KB 10'!G99,'KB 11'!G99,'KB 12'!G99,'KB 13'!G99,'KB 14'!G99,'KB 15'!G99,'KB 16'!G99,'KB 17'!G99,'KB 18'!G99,'KB 19'!G99,'KB 20'!G99,'KB 21'!G99,'KB 22'!G99,)</f>
        <v>0</v>
      </c>
      <c r="H99" s="978" t="str">
        <f>H65</f>
        <v xml:space="preserve">SHUMA NETO E KËRKUAR </v>
      </c>
      <c r="I99" s="979"/>
      <c r="J99" s="979"/>
      <c r="K99" s="979"/>
      <c r="L99" s="979"/>
      <c r="M99" s="980"/>
    </row>
    <row r="100" spans="1:13" ht="9" hidden="1" x14ac:dyDescent="0.15">
      <c r="A100" s="445" t="str">
        <f t="shared" ref="A100:B103" si="2">A66</f>
        <v>Transferta</v>
      </c>
      <c r="B100" s="969" t="str">
        <f t="shared" si="2"/>
        <v>604, 605, 606</v>
      </c>
      <c r="C100" s="970"/>
      <c r="D100" s="446">
        <f>SUM('KB 1'!D100,'KB 2'!D100,'KB 3'!D100,'KB 4'!D100,'KB 5'!D100,'KB 6'!D100,'KB 7'!D100,'KB 8'!D100,'KB 9'!D100,'KB 10'!D100,'KB 11'!D100,'KB 12'!D100,'KB 13'!D100,'KB 14'!D100,'KB 15'!D100,'KB 16'!D100,'KB 17'!D100,'KB 18'!D100,'KB 19'!D100,'KB 20'!D100,'KB 21'!D100,'KB 22'!D100,)</f>
        <v>0</v>
      </c>
      <c r="E100" s="446">
        <f>SUM('KB 1'!E100,'KB 2'!E100,'KB 3'!E100,'KB 4'!E100,'KB 5'!E100,'KB 6'!E100,'KB 7'!E100,'KB 8'!E100,'KB 9'!E100,'KB 10'!E100,'KB 11'!E100,'KB 12'!E100,'KB 13'!E100,'KB 14'!E100,'KB 15'!E100,'KB 16'!E100,'KB 17'!E100,'KB 18'!E100,'KB 19'!E100,'KB 20'!E100,'KB 21'!E100,'KB 22'!E100,)</f>
        <v>0</v>
      </c>
      <c r="F100" s="446">
        <f>SUM('KB 1'!F100,'KB 2'!F100,'KB 3'!F100,'KB 4'!F100,'KB 5'!F100,'KB 6'!F100,'KB 7'!F100,'KB 8'!F100,'KB 9'!F100,'KB 10'!F100,'KB 11'!F100,'KB 12'!F100,'KB 13'!F100,'KB 14'!F100,'KB 15'!F100,'KB 16'!F100,'KB 17'!F100,'KB 18'!F100,'KB 19'!F100,'KB 20'!F100,'KB 21'!F100,'KB 22'!F100,)</f>
        <v>0</v>
      </c>
      <c r="G100" s="459">
        <f>SUM('KB 1'!G100,'KB 2'!G100,'KB 3'!G100,'KB 4'!G100,'KB 5'!G100,'KB 6'!G100,'KB 7'!G100,'KB 8'!G100,'KB 9'!G100,'KB 10'!G100,'KB 11'!G100,'KB 12'!G100,'KB 13'!G100,'KB 14'!G100,'KB 15'!G100,'KB 16'!G100,'KB 17'!G100,'KB 18'!G100,'KB 19'!G100,'KB 20'!G100,'KB 21'!G100,'KB 22'!G100,)</f>
        <v>0</v>
      </c>
      <c r="H100" s="981"/>
      <c r="I100" s="982"/>
      <c r="J100" s="982"/>
      <c r="K100" s="982"/>
      <c r="L100" s="982"/>
      <c r="M100" s="983"/>
    </row>
    <row r="101" spans="1:13" ht="9" hidden="1" x14ac:dyDescent="0.15">
      <c r="A101" s="445" t="str">
        <f t="shared" si="2"/>
        <v>Interesa</v>
      </c>
      <c r="B101" s="969"/>
      <c r="C101" s="970"/>
      <c r="D101" s="446">
        <f>SUM('KB 1'!D101,'KB 2'!D101,'KB 3'!D101,'KB 4'!D101,'KB 5'!D101,'KB 6'!D101,'KB 7'!D101,'KB 8'!D101,'KB 9'!D101,'KB 10'!D101,'KB 11'!D101,'KB 12'!D101,'KB 13'!D101,'KB 14'!D101,'KB 15'!D101,'KB 16'!D101,'KB 17'!D101,'KB 18'!D101,'KB 19'!D101,'KB 20'!D101,'KB 21'!D101,'KB 22'!D101,)</f>
        <v>0</v>
      </c>
      <c r="E101" s="446">
        <f>SUM('KB 1'!E101,'KB 2'!E101,'KB 3'!E101,'KB 4'!E101,'KB 5'!E101,'KB 6'!E101,'KB 7'!E101,'KB 8'!E101,'KB 9'!E101,'KB 10'!E101,'KB 11'!E101,'KB 12'!E101,'KB 13'!E101,'KB 14'!E101,'KB 15'!E101,'KB 16'!E101,'KB 17'!E101,'KB 18'!E101,'KB 19'!E101,'KB 20'!E101,'KB 21'!E101,'KB 22'!E101,)</f>
        <v>0</v>
      </c>
      <c r="F101" s="446">
        <f>SUM('KB 1'!F101,'KB 2'!F101,'KB 3'!F101,'KB 4'!F101,'KB 5'!F101,'KB 6'!F101,'KB 7'!F101,'KB 8'!F101,'KB 9'!F101,'KB 10'!F101,'KB 11'!F101,'KB 12'!F101,'KB 13'!F101,'KB 14'!F101,'KB 15'!F101,'KB 16'!F101,'KB 17'!F101,'KB 18'!F101,'KB 19'!F101,'KB 20'!F101,'KB 21'!F101,'KB 22'!F101,)</f>
        <v>0</v>
      </c>
      <c r="G101" s="459">
        <f>SUM('KB 1'!G101,'KB 2'!G101,'KB 3'!G101,'KB 4'!G101,'KB 5'!G101,'KB 6'!G101,'KB 7'!G101,'KB 8'!G101,'KB 9'!G101,'KB 10'!G101,'KB 11'!G101,'KB 12'!G101,'KB 13'!G101,'KB 14'!G101,'KB 15'!G101,'KB 16'!G101,'KB 17'!G101,'KB 18'!G101,'KB 19'!G101,'KB 20'!G101,'KB 21'!G101,'KB 22'!G101,)</f>
        <v>0</v>
      </c>
      <c r="H101" s="467"/>
      <c r="I101" s="984" t="str">
        <f>I89</f>
        <v>Fakti Viti i kaluar</v>
      </c>
      <c r="J101" s="984" t="str">
        <f>J89</f>
        <v>Viti aktual (buxheti)</v>
      </c>
      <c r="K101" s="985">
        <f>K89</f>
        <v>2013</v>
      </c>
      <c r="L101" s="985">
        <f>L89</f>
        <v>2014</v>
      </c>
      <c r="M101" s="985">
        <f>M89</f>
        <v>2015</v>
      </c>
    </row>
    <row r="102" spans="1:13" ht="9" hidden="1" x14ac:dyDescent="0.15">
      <c r="A102" s="445" t="str">
        <f t="shared" si="2"/>
        <v xml:space="preserve">Të tjera </v>
      </c>
      <c r="B102" s="891" t="str">
        <f>IF(OR(D102&lt;0,E102&lt;0,F102&lt;0),"STOP","OK!")</f>
        <v>OK!</v>
      </c>
      <c r="C102" s="892"/>
      <c r="D102" s="468">
        <f>SUM('KB 1'!D102,'KB 2'!D102,'KB 3'!D102,'KB 4'!D102,'KB 5'!D102,'KB 6'!D102,'KB 7'!D102,'KB 8'!D102,'KB 9'!D102,'KB 10'!D102,'KB 11'!D102,'KB 12'!D102,'KB 13'!D102,'KB 14'!D102,'KB 15'!D102,'KB 16'!D102,'KB 17'!D102,'KB 18'!D102,'KB 19'!D102,'KB 20'!D102,'KB 21'!D102,'KB 22'!D102,)</f>
        <v>0</v>
      </c>
      <c r="E102" s="468">
        <f>SUM('KB 1'!E102,'KB 2'!E102,'KB 3'!E102,'KB 4'!E102,'KB 5'!E102,'KB 6'!E102,'KB 7'!E102,'KB 8'!E102,'KB 9'!E102,'KB 10'!E102,'KB 11'!E102,'KB 12'!E102,'KB 13'!E102,'KB 14'!E102,'KB 15'!E102,'KB 16'!E102,'KB 17'!E102,'KB 18'!E102,'KB 19'!E102,'KB 20'!E102,'KB 21'!E102,'KB 22'!E102,)</f>
        <v>0</v>
      </c>
      <c r="F102" s="468">
        <f>SUM('KB 1'!F102,'KB 2'!F102,'KB 3'!F102,'KB 4'!F102,'KB 5'!F102,'KB 6'!F102,'KB 7'!F102,'KB 8'!F102,'KB 9'!F102,'KB 10'!F102,'KB 11'!F102,'KB 12'!F102,'KB 13'!F102,'KB 14'!F102,'KB 15'!F102,'KB 16'!F102,'KB 17'!F102,'KB 18'!F102,'KB 19'!F102,'KB 20'!F102,'KB 21'!F102,'KB 22'!F102,)</f>
        <v>0</v>
      </c>
      <c r="G102" s="459"/>
      <c r="H102" s="467"/>
      <c r="I102" s="972"/>
      <c r="J102" s="972"/>
      <c r="K102" s="974"/>
      <c r="L102" s="974"/>
      <c r="M102" s="974"/>
    </row>
    <row r="103" spans="1:13" ht="9" hidden="1" x14ac:dyDescent="0.15">
      <c r="A103" s="445" t="str">
        <f t="shared" si="2"/>
        <v>SHPENZIME TË PARASHIKUARA</v>
      </c>
      <c r="B103" s="450">
        <f>SUM('KB 1'!B103,'KB 2'!B103,'KB 3'!B103,'KB 4'!B103,'KB 5'!B103,'KB 6'!B103,'KB 7'!B103,'KB 8'!B103,'KB 9'!B103,'KB 10'!B103,'KB 11'!B103,'KB 12'!B103,'KB 13'!B103,'KB 14'!B103,'KB 15'!B103,'KB 16'!B103,'KB 17'!B103,'KB 18'!B103,'KB 19'!B103,'KB 20'!B103,'KB 21'!B103,'KB 22'!B103,)</f>
        <v>0</v>
      </c>
      <c r="C103" s="450">
        <f>SUM('KB 1'!C103,'KB 2'!C103,'KB 3'!C103,'KB 4'!C103,'KB 5'!C103,'KB 6'!C103,'KB 7'!C103,'KB 8'!C103,'KB 9'!C103,'KB 10'!C103,'KB 11'!C103,'KB 12'!C103,'KB 13'!C103,'KB 14'!C103,'KB 15'!C103,'KB 16'!C103,'KB 17'!C103,'KB 18'!C103,'KB 19'!C103,'KB 20'!C103,'KB 21'!C103,'KB 22'!C103,)</f>
        <v>0</v>
      </c>
      <c r="D103" s="427">
        <f>SUM('KB 1'!D103,'KB 2'!D103,'KB 3'!D103,'KB 4'!D103,'KB 5'!D103,'KB 6'!D103,'KB 7'!D103,'KB 8'!D103,'KB 9'!D103,'KB 10'!D103,'KB 11'!D103,'KB 12'!D103,'KB 13'!D103,'KB 14'!D103,'KB 15'!D103,'KB 16'!D103,'KB 17'!D103,'KB 18'!D103,'KB 19'!D103,'KB 20'!D103,'KB 21'!D103,'KB 22'!D103,)</f>
        <v>0</v>
      </c>
      <c r="E103" s="427">
        <f>SUM('KB 1'!E103,'KB 2'!E103,'KB 3'!E103,'KB 4'!E103,'KB 5'!E103,'KB 6'!E103,'KB 7'!E103,'KB 8'!E103,'KB 9'!E103,'KB 10'!E103,'KB 11'!E103,'KB 12'!E103,'KB 13'!E103,'KB 14'!E103,'KB 15'!E103,'KB 16'!E103,'KB 17'!E103,'KB 18'!E103,'KB 19'!E103,'KB 20'!E103,'KB 21'!E103,'KB 22'!E103,)</f>
        <v>0</v>
      </c>
      <c r="F103" s="427">
        <f>SUM('KB 1'!F103,'KB 2'!F103,'KB 3'!F103,'KB 4'!F103,'KB 5'!F103,'KB 6'!F103,'KB 7'!F103,'KB 8'!F103,'KB 9'!F103,'KB 10'!F103,'KB 11'!F103,'KB 12'!F103,'KB 13'!F103,'KB 14'!F103,'KB 15'!F103,'KB 16'!F103,'KB 17'!F103,'KB 18'!F103,'KB 19'!F103,'KB 20'!F103,'KB 21'!F103,'KB 22'!F103,)</f>
        <v>0</v>
      </c>
      <c r="G103" s="459"/>
      <c r="H103" s="469" t="str">
        <f>H69</f>
        <v>SHUMA NETO E KËRKUAR</v>
      </c>
      <c r="I103" s="431">
        <f>SUM('KB 1'!I103,'KB 2'!I103,'KB 3'!I103,'KB 4'!I103,'KB 5'!I103,'KB 6'!I103,'KB 7'!I103,'KB 8'!I103,'KB 9'!I103,'KB 10'!I103,'KB 11'!I103,'KB 12'!I103,'KB 13'!I103,'KB 14'!I103,'KB 15'!I103,'KB 16'!I103,'KB 17'!I103,'KB 18'!I103,'KB 19'!I103,'KB 20'!I103,'KB 21'!I103,'KB 22'!I103,)</f>
        <v>0</v>
      </c>
      <c r="J103" s="431">
        <f>SUM('KB 1'!J103,'KB 2'!J103,'KB 3'!J103,'KB 4'!J103,'KB 5'!J103,'KB 6'!J103,'KB 7'!J103,'KB 8'!J103,'KB 9'!J103,'KB 10'!J103,'KB 11'!J103,'KB 12'!J103,'KB 13'!J103,'KB 14'!J103,'KB 15'!J103,'KB 16'!J103,'KB 17'!J103,'KB 18'!J103,'KB 19'!J103,'KB 20'!J103,'KB 21'!J103,'KB 22'!J103,)</f>
        <v>0</v>
      </c>
      <c r="K103" s="431">
        <f>SUM('KB 1'!K103,'KB 2'!K103,'KB 3'!K103,'KB 4'!K103,'KB 5'!K103,'KB 6'!K103,'KB 7'!K103,'KB 8'!K103,'KB 9'!K103,'KB 10'!K103,'KB 11'!K103,'KB 12'!K103,'KB 13'!K103,'KB 14'!K103,'KB 15'!K103,'KB 16'!K103,'KB 17'!K103,'KB 18'!K103,'KB 19'!K103,'KB 20'!K103,'KB 21'!K103,'KB 22'!K103,)</f>
        <v>0</v>
      </c>
      <c r="L103" s="431">
        <f>SUM('KB 1'!L103,'KB 2'!L103,'KB 3'!L103,'KB 4'!L103,'KB 5'!L103,'KB 6'!L103,'KB 7'!L103,'KB 8'!L103,'KB 9'!L103,'KB 10'!L103,'KB 11'!L103,'KB 12'!L103,'KB 13'!L103,'KB 14'!L103,'KB 15'!L103,'KB 16'!L103,'KB 17'!L103,'KB 18'!L103,'KB 19'!L103,'KB 20'!L103,'KB 21'!L103,'KB 22'!L103,)</f>
        <v>0</v>
      </c>
      <c r="M103" s="431">
        <f>SUM('KB 1'!M103,'KB 2'!M103,'KB 3'!M103,'KB 4'!M103,'KB 5'!M103,'KB 6'!M103,'KB 7'!M103,'KB 8'!M103,'KB 9'!M103,'KB 10'!M103,'KB 11'!M103,'KB 12'!M103,'KB 13'!M103,'KB 14'!M103,'KB 15'!M103,'KB 16'!M103,'KB 17'!M103,'KB 18'!M103,'KB 19'!M103,'KB 20'!M103,'KB 21'!M103,'KB 22'!M103,)</f>
        <v>0</v>
      </c>
    </row>
    <row r="104" spans="1:13" ht="9" hidden="1" x14ac:dyDescent="0.15">
      <c r="G104" s="459"/>
    </row>
    <row r="105" spans="1:13" ht="9" hidden="1" x14ac:dyDescent="0.15">
      <c r="A105" s="470" t="str">
        <f>A71</f>
        <v>Shpjegimi</v>
      </c>
      <c r="B105" s="986"/>
      <c r="C105" s="987"/>
      <c r="D105" s="987"/>
      <c r="E105" s="987"/>
      <c r="F105" s="987"/>
      <c r="G105" s="987"/>
      <c r="H105" s="987"/>
      <c r="I105" s="987"/>
      <c r="J105" s="987"/>
      <c r="K105" s="987"/>
      <c r="L105" s="987"/>
      <c r="M105" s="988"/>
    </row>
    <row r="106" spans="1:13" ht="9" hidden="1" x14ac:dyDescent="0.15">
      <c r="B106" s="989"/>
      <c r="C106" s="990"/>
      <c r="D106" s="990"/>
      <c r="E106" s="990"/>
      <c r="F106" s="990"/>
      <c r="G106" s="990"/>
      <c r="H106" s="990"/>
      <c r="I106" s="990"/>
      <c r="J106" s="990"/>
      <c r="K106" s="990"/>
      <c r="L106" s="990"/>
      <c r="M106" s="991"/>
    </row>
    <row r="107" spans="1:13" ht="9" hidden="1" x14ac:dyDescent="0.15"/>
    <row r="108" spans="1:13" s="438" customFormat="1" ht="9" hidden="1" x14ac:dyDescent="0.15">
      <c r="A108" s="437" t="str">
        <f>A$2</f>
        <v>Total</v>
      </c>
      <c r="B108" s="992">
        <f>B$2</f>
        <v>0</v>
      </c>
      <c r="C108" s="992"/>
      <c r="D108" s="992"/>
      <c r="E108" s="992"/>
      <c r="F108" s="968" t="str">
        <f>A$7</f>
        <v>Activity / Project  22c</v>
      </c>
      <c r="G108" s="968"/>
      <c r="H108" s="968"/>
      <c r="I108" s="968">
        <f>B$7</f>
        <v>0</v>
      </c>
      <c r="J108" s="968"/>
      <c r="K108" s="968"/>
      <c r="L108" s="968"/>
      <c r="M108" s="968"/>
    </row>
    <row r="109" spans="1:13" ht="9" hidden="1" x14ac:dyDescent="0.15"/>
    <row r="110" spans="1:13" ht="9" hidden="1" x14ac:dyDescent="0.15">
      <c r="A110" s="935" t="str">
        <f>A76</f>
        <v>PARASHIKIMI I SHPENZIMEVE</v>
      </c>
      <c r="B110" s="936"/>
      <c r="C110" s="936"/>
      <c r="D110" s="936"/>
      <c r="E110" s="936"/>
      <c r="F110" s="937"/>
      <c r="G110" s="439"/>
      <c r="H110" s="935" t="str">
        <f>H76</f>
        <v xml:space="preserve">PARASHIKIMI I TË ARDHURAVE NGA TARIFAT </v>
      </c>
      <c r="I110" s="936"/>
      <c r="J110" s="936"/>
      <c r="K110" s="936"/>
      <c r="L110" s="936"/>
      <c r="M110" s="937"/>
    </row>
    <row r="111" spans="1:13" ht="18" hidden="1" x14ac:dyDescent="0.15">
      <c r="A111" s="440"/>
      <c r="B111" s="441" t="str">
        <f>I43</f>
        <v>Fakti Viti i kaluar</v>
      </c>
      <c r="C111" s="441" t="str">
        <f>J43</f>
        <v>Viti aktual (buxheti)</v>
      </c>
      <c r="D111" s="442">
        <f>K$10</f>
        <v>2013</v>
      </c>
      <c r="E111" s="442">
        <f>L$10</f>
        <v>2014</v>
      </c>
      <c r="F111" s="442">
        <f>M$10</f>
        <v>2015</v>
      </c>
      <c r="G111" s="439"/>
      <c r="H111" s="443"/>
      <c r="I111" s="441" t="str">
        <f>B111</f>
        <v>Fakti Viti i kaluar</v>
      </c>
      <c r="J111" s="441" t="str">
        <f>C111</f>
        <v>Viti aktual (buxheti)</v>
      </c>
      <c r="K111" s="442">
        <f>D111</f>
        <v>2013</v>
      </c>
      <c r="L111" s="442">
        <f>E111</f>
        <v>2014</v>
      </c>
      <c r="M111" s="442">
        <f>F111</f>
        <v>2015</v>
      </c>
    </row>
    <row r="112" spans="1:13" ht="19.5" hidden="1" x14ac:dyDescent="0.15">
      <c r="A112" s="445" t="str">
        <f>A78</f>
        <v>Shpenzime për aktivitet, viti i parë</v>
      </c>
      <c r="B112" s="152" t="str">
        <f>IF(AND(B116&lt;&gt;0,SUM(C112:F112)&lt;&gt;0),"STOP!","OK!")</f>
        <v>OK!</v>
      </c>
      <c r="C112" s="446">
        <f>SUM('KB 1'!C112,'KB 2'!C112,'KB 3'!C112,'KB 4'!C112,'KB 5'!C112,'KB 6'!C112,'KB 7'!C112,'KB 8'!C112,'KB 9'!C112,'KB 10'!C112,'KB 11'!C112,'KB 12'!C112,'KB 13'!C112,'KB 14'!C112,'KB 15'!C112,'KB 16'!C112,'KB 17'!C112,'KB 18'!C112,'KB 19'!C112,'KB 20'!C112,'KB 21'!C112,'KB 22'!C112,)</f>
        <v>0</v>
      </c>
      <c r="D112" s="446">
        <f>SUM('KB 1'!D112,'KB 2'!D112,'KB 3'!D112,'KB 4'!D112,'KB 5'!D112,'KB 6'!D112,'KB 7'!D112,'KB 8'!D112,'KB 9'!D112,'KB 10'!D112,'KB 11'!D112,'KB 12'!D112,'KB 13'!D112,'KB 14'!D112,'KB 15'!D112,'KB 16'!D112,'KB 17'!D112,'KB 18'!D112,'KB 19'!D112,'KB 20'!D112,'KB 21'!D112,'KB 22'!D112,)</f>
        <v>0</v>
      </c>
      <c r="E112" s="446">
        <f>SUM('KB 1'!E112,'KB 2'!E112,'KB 3'!E112,'KB 4'!E112,'KB 5'!E112,'KB 6'!E112,'KB 7'!E112,'KB 8'!E112,'KB 9'!E112,'KB 10'!E112,'KB 11'!E112,'KB 12'!E112,'KB 13'!E112,'KB 14'!E112,'KB 15'!E112,'KB 16'!E112,'KB 17'!E112,'KB 18'!E112,'KB 19'!E112,'KB 20'!E112,'KB 21'!E112,'KB 22'!E112,)</f>
        <v>0</v>
      </c>
      <c r="F112" s="446">
        <f>SUM('KB 1'!F112,'KB 2'!F112,'KB 3'!F112,'KB 4'!F112,'KB 5'!F112,'KB 6'!F112,'KB 7'!F112,'KB 8'!F112,'KB 9'!F112,'KB 10'!F112,'KB 11'!F112,'KB 12'!F112,'KB 13'!F112,'KB 14'!F112,'KB 15'!F112,'KB 16'!F112,'KB 17'!F112,'KB 18'!F112,'KB 19'!F112,'KB 20'!F112,'KB 21'!F112,'KB 22'!F112,)</f>
        <v>0</v>
      </c>
      <c r="G112" s="439">
        <f>SUM('KB 1'!G112,'KB 2'!G112,'KB 3'!G112,'KB 4'!G112,'KB 5'!G112,'KB 6'!G112,'KB 7'!G112,'KB 8'!G112,'KB 9'!G112,'KB 10'!G112,'KB 11'!G112,'KB 12'!G112,'KB 13'!G112,'KB 14'!G112,'KB 15'!G112,'KB 16'!G112,'KB 17'!G112,'KB 18'!G112,'KB 19'!G112,'KB 20'!G112,'KB 21'!G112,'KB 22'!G112,)</f>
        <v>0</v>
      </c>
      <c r="H112" s="445" t="str">
        <f>H78</f>
        <v>Vlera bazë e tarifës së re</v>
      </c>
      <c r="I112" s="152" t="str">
        <f>IF(AND(I119&lt;&gt;0,SUM(J112:M112)&lt;&gt;0),"STOP!","OK!")</f>
        <v>OK!</v>
      </c>
      <c r="J112" s="446">
        <f>SUM('KB 1'!J112,'KB 2'!J112,'KB 3'!J112,'KB 4'!J112,'KB 5'!J112,'KB 6'!J112,'KB 7'!J112,'KB 8'!J112,'KB 9'!J112,'KB 10'!J112,'KB 11'!J112,'KB 12'!J112,'KB 13'!J112,'KB 14'!J112,'KB 15'!J112,'KB 16'!J112,'KB 17'!J112,'KB 18'!J112,'KB 19'!J112,'KB 20'!J112,'KB 21'!J112,'KB 22'!J112,)</f>
        <v>0</v>
      </c>
      <c r="K112" s="446">
        <f>SUM('KB 1'!K112,'KB 2'!K112,'KB 3'!K112,'KB 4'!K112,'KB 5'!K112,'KB 6'!K112,'KB 7'!K112,'KB 8'!K112,'KB 9'!K112,'KB 10'!K112,'KB 11'!K112,'KB 12'!K112,'KB 13'!K112,'KB 14'!K112,'KB 15'!K112,'KB 16'!K112,'KB 17'!K112,'KB 18'!K112,'KB 19'!K112,'KB 20'!K112,'KB 21'!K112,'KB 22'!K112,)</f>
        <v>0</v>
      </c>
      <c r="L112" s="446">
        <f>SUM('KB 1'!L112,'KB 2'!L112,'KB 3'!L112,'KB 4'!L112,'KB 5'!L112,'KB 6'!L112,'KB 7'!L112,'KB 8'!L112,'KB 9'!L112,'KB 10'!L112,'KB 11'!L112,'KB 12'!L112,'KB 13'!L112,'KB 14'!L112,'KB 15'!L112,'KB 16'!L112,'KB 17'!L112,'KB 18'!L112,'KB 19'!L112,'KB 20'!L112,'KB 21'!L112,'KB 22'!L112,)</f>
        <v>0</v>
      </c>
      <c r="M112" s="446">
        <f>SUM('KB 1'!M112,'KB 2'!M112,'KB 3'!M112,'KB 4'!M112,'KB 5'!M112,'KB 6'!M112,'KB 7'!M112,'KB 8'!M112,'KB 9'!M112,'KB 10'!M112,'KB 11'!M112,'KB 12'!M112,'KB 13'!M112,'KB 14'!M112,'KB 15'!M112,'KB 16'!M112,'KB 17'!M112,'KB 18'!M112,'KB 19'!M112,'KB 20'!M112,'KB 21'!M112,'KB 22'!M112,)</f>
        <v>0</v>
      </c>
    </row>
    <row r="113" spans="1:13" ht="19.5" hidden="1" x14ac:dyDescent="0.15">
      <c r="A113" s="445" t="str">
        <f>A79</f>
        <v>Inflacioni</v>
      </c>
      <c r="B113" s="447"/>
      <c r="C113" s="344">
        <f>SUM('KB 1'!C113,'KB 2'!C113,'KB 3'!C113,'KB 4'!C113,'KB 5'!C113,'KB 6'!C113,'KB 7'!C113,'KB 8'!C113,'KB 9'!C113,'KB 10'!C113,'KB 11'!C113,'KB 12'!C113,'KB 13'!C113,'KB 14'!C113,'KB 15'!C113,'KB 16'!C113,'KB 17'!C113,'KB 18'!C113,'KB 19'!C113,'KB 20'!C113,'KB 21'!C113,'KB 22'!C113,)</f>
        <v>-1</v>
      </c>
      <c r="D113" s="155">
        <f>SUM('KB 1'!D113,'KB 2'!D113,'KB 3'!D113,'KB 4'!D113,'KB 5'!D113,'KB 6'!D113,'KB 7'!D113,'KB 8'!D113,'KB 9'!D113,'KB 10'!D113,'KB 11'!D113,'KB 12'!D113,'KB 13'!D113,'KB 14'!D113,'KB 15'!D113,'KB 16'!D113,'KB 17'!D113,'KB 18'!D113,'KB 19'!D113,'KB 20'!D113,'KB 21'!D113,'KB 22'!D113,)</f>
        <v>0</v>
      </c>
      <c r="E113" s="155">
        <f>SUM('KB 1'!E113,'KB 2'!E113,'KB 3'!E113,'KB 4'!E113,'KB 5'!E113,'KB 6'!E113,'KB 7'!E113,'KB 8'!E113,'KB 9'!E113,'KB 10'!E113,'KB 11'!E113,'KB 12'!E113,'KB 13'!E113,'KB 14'!E113,'KB 15'!E113,'KB 16'!E113,'KB 17'!E113,'KB 18'!E113,'KB 19'!E113,'KB 20'!E113,'KB 21'!E113,'KB 22'!E113,)</f>
        <v>0</v>
      </c>
      <c r="F113" s="155">
        <f>SUM('KB 1'!F113,'KB 2'!F113,'KB 3'!F113,'KB 4'!F113,'KB 5'!F113,'KB 6'!F113,'KB 7'!F113,'KB 8'!F113,'KB 9'!F113,'KB 10'!F113,'KB 11'!F113,'KB 12'!F113,'KB 13'!F113,'KB 14'!F113,'KB 15'!F113,'KB 16'!F113,'KB 17'!F113,'KB 18'!F113,'KB 19'!F113,'KB 20'!F113,'KB 21'!F113,'KB 22'!F113,)</f>
        <v>0</v>
      </c>
      <c r="G113" s="439">
        <f>SUM('KB 1'!G113,'KB 2'!G113,'KB 3'!G113,'KB 4'!G113,'KB 5'!G113,'KB 6'!G113,'KB 7'!G113,'KB 8'!G113,'KB 9'!G113,'KB 10'!G113,'KB 11'!G113,'KB 12'!G113,'KB 13'!G113,'KB 14'!G113,'KB 15'!G113,'KB 16'!G113,'KB 17'!G113,'KB 18'!G113,'KB 19'!G113,'KB 20'!G113,'KB 21'!G113,'KB 22'!G113,)</f>
        <v>0</v>
      </c>
      <c r="H113" s="445" t="str">
        <f t="shared" ref="H113:H118" si="3">H79</f>
        <v>Rritja e volumit të aktivitetit në %</v>
      </c>
      <c r="I113" s="448"/>
      <c r="J113" s="449">
        <f>SUM('KB 1'!J113,'KB 2'!J113,'KB 3'!J113,'KB 4'!J113,'KB 5'!J113,'KB 6'!J113,'KB 7'!J113,'KB 8'!J113,'KB 9'!J113,'KB 10'!J113,'KB 11'!J113,'KB 12'!J113,'KB 13'!J113,'KB 14'!J113,'KB 15'!J113,'KB 16'!J113,'KB 17'!J113,'KB 18'!J113,'KB 19'!J113,'KB 20'!J113,'KB 21'!J113,'KB 22'!J113,)</f>
        <v>0</v>
      </c>
      <c r="K113" s="449">
        <f>SUM('KB 1'!K113,'KB 2'!K113,'KB 3'!K113,'KB 4'!K113,'KB 5'!K113,'KB 6'!K113,'KB 7'!K113,'KB 8'!K113,'KB 9'!K113,'KB 10'!K113,'KB 11'!K113,'KB 12'!K113,'KB 13'!K113,'KB 14'!K113,'KB 15'!K113,'KB 16'!K113,'KB 17'!K113,'KB 18'!K113,'KB 19'!K113,'KB 20'!K113,'KB 21'!K113,'KB 22'!K113,)</f>
        <v>0</v>
      </c>
      <c r="L113" s="449">
        <f>SUM('KB 1'!L113,'KB 2'!L113,'KB 3'!L113,'KB 4'!L113,'KB 5'!L113,'KB 6'!L113,'KB 7'!L113,'KB 8'!L113,'KB 9'!L113,'KB 10'!L113,'KB 11'!L113,'KB 12'!L113,'KB 13'!L113,'KB 14'!L113,'KB 15'!L113,'KB 16'!L113,'KB 17'!L113,'KB 18'!L113,'KB 19'!L113,'KB 20'!L113,'KB 21'!L113,'KB 22'!L113,)</f>
        <v>0</v>
      </c>
      <c r="M113" s="449">
        <f>SUM('KB 1'!M113,'KB 2'!M113,'KB 3'!M113,'KB 4'!M113,'KB 5'!M113,'KB 6'!M113,'KB 7'!M113,'KB 8'!M113,'KB 9'!M113,'KB 10'!M113,'KB 11'!M113,'KB 12'!M113,'KB 13'!M113,'KB 14'!M113,'KB 15'!M113,'KB 16'!M113,'KB 17'!M113,'KB 18'!M113,'KB 19'!M113,'KB 20'!M113,'KB 21'!M113,'KB 22'!M113,)</f>
        <v>0</v>
      </c>
    </row>
    <row r="114" spans="1:13" ht="19.5" hidden="1" x14ac:dyDescent="0.15">
      <c r="A114" s="445" t="str">
        <f>A80</f>
        <v>Ndryshime strukturore të parashikuara</v>
      </c>
      <c r="B114" s="447"/>
      <c r="C114" s="344">
        <f>SUM('KB 1'!C114,'KB 2'!C114,'KB 3'!C114,'KB 4'!C114,'KB 5'!C114,'KB 6'!C114,'KB 7'!C114,'KB 8'!C114,'KB 9'!C114,'KB 10'!C114,'KB 11'!C114,'KB 12'!C114,'KB 13'!C114,'KB 14'!C114,'KB 15'!C114,'KB 16'!C114,'KB 17'!C114,'KB 18'!C114,'KB 19'!C114,'KB 20'!C114,'KB 21'!C114,'KB 22'!C114,)</f>
        <v>0</v>
      </c>
      <c r="D114" s="155">
        <f>SUM('KB 1'!D114,'KB 2'!D114,'KB 3'!D114,'KB 4'!D114,'KB 5'!D114,'KB 6'!D114,'KB 7'!D114,'KB 8'!D114,'KB 9'!D114,'KB 10'!D114,'KB 11'!D114,'KB 12'!D114,'KB 13'!D114,'KB 14'!D114,'KB 15'!D114,'KB 16'!D114,'KB 17'!D114,'KB 18'!D114,'KB 19'!D114,'KB 20'!D114,'KB 21'!D114,'KB 22'!D114,)</f>
        <v>0</v>
      </c>
      <c r="E114" s="155">
        <f>SUM('KB 1'!E114,'KB 2'!E114,'KB 3'!E114,'KB 4'!E114,'KB 5'!E114,'KB 6'!E114,'KB 7'!E114,'KB 8'!E114,'KB 9'!E114,'KB 10'!E114,'KB 11'!E114,'KB 12'!E114,'KB 13'!E114,'KB 14'!E114,'KB 15'!E114,'KB 16'!E114,'KB 17'!E114,'KB 18'!E114,'KB 19'!E114,'KB 20'!E114,'KB 21'!E114,'KB 22'!E114,)</f>
        <v>0</v>
      </c>
      <c r="F114" s="155">
        <f>SUM('KB 1'!F114,'KB 2'!F114,'KB 3'!F114,'KB 4'!F114,'KB 5'!F114,'KB 6'!F114,'KB 7'!F114,'KB 8'!F114,'KB 9'!F114,'KB 10'!F114,'KB 11'!F114,'KB 12'!F114,'KB 13'!F114,'KB 14'!F114,'KB 15'!F114,'KB 16'!F114,'KB 17'!F114,'KB 18'!F114,'KB 19'!F114,'KB 20'!F114,'KB 21'!F114,'KB 22'!F114,)</f>
        <v>0</v>
      </c>
      <c r="G114" s="439">
        <f>SUM('KB 1'!G114,'KB 2'!G114,'KB 3'!G114,'KB 4'!G114,'KB 5'!G114,'KB 6'!G114,'KB 7'!G114,'KB 8'!G114,'KB 9'!G114,'KB 10'!G114,'KB 11'!G114,'KB 12'!G114,'KB 13'!G114,'KB 14'!G114,'KB 15'!G114,'KB 16'!G114,'KB 17'!G114,'KB 18'!G114,'KB 19'!G114,'KB 20'!G114,'KB 21'!G114,'KB 22'!G114,)</f>
        <v>0</v>
      </c>
      <c r="H114" s="445" t="str">
        <f t="shared" si="3"/>
        <v>Përdorimi i përmirësuar i potencialit në %</v>
      </c>
      <c r="I114" s="448"/>
      <c r="J114" s="449">
        <f>SUM('KB 1'!J114,'KB 2'!J114,'KB 3'!J114,'KB 4'!J114,'KB 5'!J114,'KB 6'!J114,'KB 7'!J114,'KB 8'!J114,'KB 9'!J114,'KB 10'!J114,'KB 11'!J114,'KB 12'!J114,'KB 13'!J114,'KB 14'!J114,'KB 15'!J114,'KB 16'!J114,'KB 17'!J114,'KB 18'!J114,'KB 19'!J114,'KB 20'!J114,'KB 21'!J114,'KB 22'!J114,)</f>
        <v>0</v>
      </c>
      <c r="K114" s="449">
        <f>SUM('KB 1'!K114,'KB 2'!K114,'KB 3'!K114,'KB 4'!K114,'KB 5'!K114,'KB 6'!K114,'KB 7'!K114,'KB 8'!K114,'KB 9'!K114,'KB 10'!K114,'KB 11'!K114,'KB 12'!K114,'KB 13'!K114,'KB 14'!K114,'KB 15'!K114,'KB 16'!K114,'KB 17'!K114,'KB 18'!K114,'KB 19'!K114,'KB 20'!K114,'KB 21'!K114,'KB 22'!K114,)</f>
        <v>0</v>
      </c>
      <c r="L114" s="449">
        <f>SUM('KB 1'!L114,'KB 2'!L114,'KB 3'!L114,'KB 4'!L114,'KB 5'!L114,'KB 6'!L114,'KB 7'!L114,'KB 8'!L114,'KB 9'!L114,'KB 10'!L114,'KB 11'!L114,'KB 12'!L114,'KB 13'!L114,'KB 14'!L114,'KB 15'!L114,'KB 16'!L114,'KB 17'!L114,'KB 18'!L114,'KB 19'!L114,'KB 20'!L114,'KB 21'!L114,'KB 22'!L114,)</f>
        <v>0</v>
      </c>
      <c r="M114" s="449">
        <f>SUM('KB 1'!M114,'KB 2'!M114,'KB 3'!M114,'KB 4'!M114,'KB 5'!M114,'KB 6'!M114,'KB 7'!M114,'KB 8'!M114,'KB 9'!M114,'KB 10'!M114,'KB 11'!M114,'KB 12'!M114,'KB 13'!M114,'KB 14'!M114,'KB 15'!M114,'KB 16'!M114,'KB 17'!M114,'KB 18'!M114,'KB 19'!M114,'KB 20'!M114,'KB 21'!M114,'KB 22'!M114,)</f>
        <v>0</v>
      </c>
    </row>
    <row r="115" spans="1:13" ht="19.5" hidden="1" x14ac:dyDescent="0.15">
      <c r="A115" s="445" t="str">
        <f>A81</f>
        <v xml:space="preserve">Rritje efiçence e pritshme </v>
      </c>
      <c r="B115" s="447"/>
      <c r="C115" s="344">
        <f>SUM('KB 1'!C115,'KB 2'!C115,'KB 3'!C115,'KB 4'!C115,'KB 5'!C115,'KB 6'!C115,'KB 7'!C115,'KB 8'!C115,'KB 9'!C115,'KB 10'!C115,'KB 11'!C115,'KB 12'!C115,'KB 13'!C115,'KB 14'!C115,'KB 15'!C115,'KB 16'!C115,'KB 17'!C115,'KB 18'!C115,'KB 19'!C115,'KB 20'!C115,'KB 21'!C115,'KB 22'!C115,)</f>
        <v>0</v>
      </c>
      <c r="D115" s="155">
        <f>SUM('KB 1'!D115,'KB 2'!D115,'KB 3'!D115,'KB 4'!D115,'KB 5'!D115,'KB 6'!D115,'KB 7'!D115,'KB 8'!D115,'KB 9'!D115,'KB 10'!D115,'KB 11'!D115,'KB 12'!D115,'KB 13'!D115,'KB 14'!D115,'KB 15'!D115,'KB 16'!D115,'KB 17'!D115,'KB 18'!D115,'KB 19'!D115,'KB 20'!D115,'KB 21'!D115,'KB 22'!D115,)</f>
        <v>0</v>
      </c>
      <c r="E115" s="155">
        <f>SUM('KB 1'!E115,'KB 2'!E115,'KB 3'!E115,'KB 4'!E115,'KB 5'!E115,'KB 6'!E115,'KB 7'!E115,'KB 8'!E115,'KB 9'!E115,'KB 10'!E115,'KB 11'!E115,'KB 12'!E115,'KB 13'!E115,'KB 14'!E115,'KB 15'!E115,'KB 16'!E115,'KB 17'!E115,'KB 18'!E115,'KB 19'!E115,'KB 20'!E115,'KB 21'!E115,'KB 22'!E115,)</f>
        <v>0</v>
      </c>
      <c r="F115" s="155">
        <f>SUM('KB 1'!F115,'KB 2'!F115,'KB 3'!F115,'KB 4'!F115,'KB 5'!F115,'KB 6'!F115,'KB 7'!F115,'KB 8'!F115,'KB 9'!F115,'KB 10'!F115,'KB 11'!F115,'KB 12'!F115,'KB 13'!F115,'KB 14'!F115,'KB 15'!F115,'KB 16'!F115,'KB 17'!F115,'KB 18'!F115,'KB 19'!F115,'KB 20'!F115,'KB 21'!F115,'KB 22'!F115,)</f>
        <v>0</v>
      </c>
      <c r="G115" s="439">
        <f>SUM('KB 1'!G115,'KB 2'!G115,'KB 3'!G115,'KB 4'!G115,'KB 5'!G115,'KB 6'!G115,'KB 7'!G115,'KB 8'!G115,'KB 9'!G115,'KB 10'!G115,'KB 11'!G115,'KB 12'!G115,'KB 13'!G115,'KB 14'!G115,'KB 15'!G115,'KB 16'!G115,'KB 17'!G115,'KB 18'!G115,'KB 19'!G115,'KB 20'!G115,'KB 21'!G115,'KB 22'!G115,)</f>
        <v>0</v>
      </c>
      <c r="H115" s="445" t="str">
        <f t="shared" si="3"/>
        <v>Impakti i vlerësuar i ndryshimeve ligjore në %</v>
      </c>
      <c r="I115" s="448"/>
      <c r="J115" s="449">
        <f>SUM('KB 1'!J115,'KB 2'!J115,'KB 3'!J115,'KB 4'!J115,'KB 5'!J115,'KB 6'!J115,'KB 7'!J115,'KB 8'!J115,'KB 9'!J115,'KB 10'!J115,'KB 11'!J115,'KB 12'!J115,'KB 13'!J115,'KB 14'!J115,'KB 15'!J115,'KB 16'!J115,'KB 17'!J115,'KB 18'!J115,'KB 19'!J115,'KB 20'!J115,'KB 21'!J115,'KB 22'!J115,)</f>
        <v>0</v>
      </c>
      <c r="K115" s="449">
        <f>SUM('KB 1'!K115,'KB 2'!K115,'KB 3'!K115,'KB 4'!K115,'KB 5'!K115,'KB 6'!K115,'KB 7'!K115,'KB 8'!K115,'KB 9'!K115,'KB 10'!K115,'KB 11'!K115,'KB 12'!K115,'KB 13'!K115,'KB 14'!K115,'KB 15'!K115,'KB 16'!K115,'KB 17'!K115,'KB 18'!K115,'KB 19'!K115,'KB 20'!K115,'KB 21'!K115,'KB 22'!K115,)</f>
        <v>0</v>
      </c>
      <c r="L115" s="449">
        <f>SUM('KB 1'!L115,'KB 2'!L115,'KB 3'!L115,'KB 4'!L115,'KB 5'!L115,'KB 6'!L115,'KB 7'!L115,'KB 8'!L115,'KB 9'!L115,'KB 10'!L115,'KB 11'!L115,'KB 12'!L115,'KB 13'!L115,'KB 14'!L115,'KB 15'!L115,'KB 16'!L115,'KB 17'!L115,'KB 18'!L115,'KB 19'!L115,'KB 20'!L115,'KB 21'!L115,'KB 22'!L115,)</f>
        <v>0</v>
      </c>
      <c r="M115" s="449">
        <f>SUM('KB 1'!M115,'KB 2'!M115,'KB 3'!M115,'KB 4'!M115,'KB 5'!M115,'KB 6'!M115,'KB 7'!M115,'KB 8'!M115,'KB 9'!M115,'KB 10'!M115,'KB 11'!M115,'KB 12'!M115,'KB 13'!M115,'KB 14'!M115,'KB 15'!M115,'KB 16'!M115,'KB 17'!M115,'KB 18'!M115,'KB 19'!M115,'KB 20'!M115,'KB 21'!M115,'KB 22'!M115,)</f>
        <v>0</v>
      </c>
    </row>
    <row r="116" spans="1:13" ht="19.5" hidden="1" x14ac:dyDescent="0.15">
      <c r="A116" s="445" t="str">
        <f>A82</f>
        <v>SHPENZIME TË PARASHIKUARA</v>
      </c>
      <c r="B116" s="450">
        <f>SUM('KB 1'!B116,'KB 2'!B116,'KB 3'!B116,'KB 4'!B116,'KB 5'!B116,'KB 6'!B116,'KB 7'!B116,'KB 8'!B116,'KB 9'!B116,'KB 10'!B116,'KB 11'!B116,'KB 12'!B116,'KB 13'!B116,'KB 14'!B116,'KB 15'!B116,'KB 16'!B116,'KB 17'!B116,'KB 18'!B116,'KB 19'!B116,'KB 20'!B116,'KB 21'!B116,'KB 22'!B116,)</f>
        <v>412</v>
      </c>
      <c r="C116" s="450">
        <f>SUM('KB 1'!C116,'KB 2'!C116,'KB 3'!C116,'KB 4'!C116,'KB 5'!C116,'KB 6'!C116,'KB 7'!C116,'KB 8'!C116,'KB 9'!C116,'KB 10'!C116,'KB 11'!C116,'KB 12'!C116,'KB 13'!C116,'KB 14'!C116,'KB 15'!C116,'KB 16'!C116,'KB 17'!C116,'KB 18'!C116,'KB 19'!C116,'KB 20'!C116,'KB 21'!C116,'KB 22'!C116,)</f>
        <v>850</v>
      </c>
      <c r="D116" s="427">
        <f>SUM('KB 1'!D116,'KB 2'!D116,'KB 3'!D116,'KB 4'!D116,'KB 5'!D116,'KB 6'!D116,'KB 7'!D116,'KB 8'!D116,'KB 9'!D116,'KB 10'!D116,'KB 11'!D116,'KB 12'!D116,'KB 13'!D116,'KB 14'!D116,'KB 15'!D116,'KB 16'!D116,'KB 17'!D116,'KB 18'!D116,'KB 19'!D116,'KB 20'!D116,'KB 21'!D116,'KB 22'!D116,)</f>
        <v>0</v>
      </c>
      <c r="E116" s="427">
        <f>SUM('KB 1'!E116,'KB 2'!E116,'KB 3'!E116,'KB 4'!E116,'KB 5'!E116,'KB 6'!E116,'KB 7'!E116,'KB 8'!E116,'KB 9'!E116,'KB 10'!E116,'KB 11'!E116,'KB 12'!E116,'KB 13'!E116,'KB 14'!E116,'KB 15'!E116,'KB 16'!E116,'KB 17'!E116,'KB 18'!E116,'KB 19'!E116,'KB 20'!E116,'KB 21'!E116,'KB 22'!E116,)</f>
        <v>0</v>
      </c>
      <c r="F116" s="427">
        <f>SUM('KB 1'!F116,'KB 2'!F116,'KB 3'!F116,'KB 4'!F116,'KB 5'!F116,'KB 6'!F116,'KB 7'!F116,'KB 8'!F116,'KB 9'!F116,'KB 10'!F116,'KB 11'!F116,'KB 12'!F116,'KB 13'!F116,'KB 14'!F116,'KB 15'!F116,'KB 16'!F116,'KB 17'!F116,'KB 18'!F116,'KB 19'!F116,'KB 20'!F116,'KB 21'!F116,'KB 22'!F116,)</f>
        <v>0</v>
      </c>
      <c r="G116" s="439">
        <f>SUM('KB 1'!G116,'KB 2'!G116,'KB 3'!G116,'KB 4'!G116,'KB 5'!G116,'KB 6'!G116,'KB 7'!G116,'KB 8'!G116,'KB 9'!G116,'KB 10'!G116,'KB 11'!G116,'KB 12'!G116,'KB 13'!G116,'KB 14'!G116,'KB 15'!G116,'KB 16'!G116,'KB 17'!G116,'KB 18'!G116,'KB 19'!G116,'KB 20'!G116,'KB 21'!G116,'KB 22'!G116,)</f>
        <v>0</v>
      </c>
      <c r="H116" s="445" t="str">
        <f t="shared" si="3"/>
        <v>Impakti i vlerësuar i faktorëve të tjerë influencues në  %</v>
      </c>
      <c r="I116" s="448"/>
      <c r="J116" s="449">
        <f>SUM('KB 1'!J116,'KB 2'!J116,'KB 3'!J116,'KB 4'!J116,'KB 5'!J116,'KB 6'!J116,'KB 7'!J116,'KB 8'!J116,'KB 9'!J116,'KB 10'!J116,'KB 11'!J116,'KB 12'!J116,'KB 13'!J116,'KB 14'!J116,'KB 15'!J116,'KB 16'!J116,'KB 17'!J116,'KB 18'!J116,'KB 19'!J116,'KB 20'!J116,'KB 21'!J116,'KB 22'!J116,)</f>
        <v>0</v>
      </c>
      <c r="K116" s="449">
        <f>SUM('KB 1'!K116,'KB 2'!K116,'KB 3'!K116,'KB 4'!K116,'KB 5'!K116,'KB 6'!K116,'KB 7'!K116,'KB 8'!K116,'KB 9'!K116,'KB 10'!K116,'KB 11'!K116,'KB 12'!K116,'KB 13'!K116,'KB 14'!K116,'KB 15'!K116,'KB 16'!K116,'KB 17'!K116,'KB 18'!K116,'KB 19'!K116,'KB 20'!K116,'KB 21'!K116,'KB 22'!K116,)</f>
        <v>0</v>
      </c>
      <c r="L116" s="449">
        <f>SUM('KB 1'!L116,'KB 2'!L116,'KB 3'!L116,'KB 4'!L116,'KB 5'!L116,'KB 6'!L116,'KB 7'!L116,'KB 8'!L116,'KB 9'!L116,'KB 10'!L116,'KB 11'!L116,'KB 12'!L116,'KB 13'!L116,'KB 14'!L116,'KB 15'!L116,'KB 16'!L116,'KB 17'!L116,'KB 18'!L116,'KB 19'!L116,'KB 20'!L116,'KB 21'!L116,'KB 22'!L116,)</f>
        <v>0</v>
      </c>
      <c r="M116" s="449">
        <f>SUM('KB 1'!M116,'KB 2'!M116,'KB 3'!M116,'KB 4'!M116,'KB 5'!M116,'KB 6'!M116,'KB 7'!M116,'KB 8'!M116,'KB 9'!M116,'KB 10'!M116,'KB 11'!M116,'KB 12'!M116,'KB 13'!M116,'KB 14'!M116,'KB 15'!M116,'KB 16'!M116,'KB 17'!M116,'KB 18'!M116,'KB 19'!M116,'KB 20'!M116,'KB 21'!M116,'KB 22'!M116,)</f>
        <v>0</v>
      </c>
    </row>
    <row r="117" spans="1:13" ht="9" hidden="1" x14ac:dyDescent="0.15">
      <c r="A117" s="451"/>
      <c r="B117" s="452"/>
      <c r="C117" s="452"/>
      <c r="D117" s="453"/>
      <c r="E117" s="453"/>
      <c r="F117" s="454"/>
      <c r="G117" s="453">
        <f>SUM('KB 1'!G117,'KB 2'!G117,'KB 3'!G117,'KB 4'!G117,'KB 5'!G117,'KB 6'!G117,'KB 7'!G117,'KB 8'!G117,'KB 9'!G117,'KB 10'!G117,'KB 11'!G117,'KB 12'!G117,'KB 13'!G117,'KB 14'!G117,'KB 15'!G117,'KB 16'!G117,'KB 17'!G117,'KB 18'!G117,'KB 19'!G117,'KB 20'!G117,'KB 21'!G117,'KB 22'!G117,)</f>
        <v>0</v>
      </c>
      <c r="H117" s="445" t="str">
        <f t="shared" si="3"/>
        <v>Rritja e tarifës për njësi %</v>
      </c>
      <c r="I117" s="448"/>
      <c r="J117" s="370">
        <f>SUM('KB 1'!J117,'KB 2'!J117,'KB 3'!J117,'KB 4'!J117,'KB 5'!J117,'KB 6'!J117,'KB 7'!J117,'KB 8'!J117,'KB 9'!J117,'KB 10'!J117,'KB 11'!J117,'KB 12'!J117,'KB 13'!J117,'KB 14'!J117,'KB 15'!J117,'KB 16'!J117,'KB 17'!J117,'KB 18'!J117,'KB 19'!J117,'KB 20'!J117,'KB 21'!J117,'KB 22'!J117,)</f>
        <v>0</v>
      </c>
      <c r="K117" s="370">
        <f>SUM('KB 1'!K117,'KB 2'!K117,'KB 3'!K117,'KB 4'!K117,'KB 5'!K117,'KB 6'!K117,'KB 7'!K117,'KB 8'!K117,'KB 9'!K117,'KB 10'!K117,'KB 11'!K117,'KB 12'!K117,'KB 13'!K117,'KB 14'!K117,'KB 15'!K117,'KB 16'!K117,'KB 17'!K117,'KB 18'!K117,'KB 19'!K117,'KB 20'!K117,'KB 21'!K117,'KB 22'!K117,)</f>
        <v>0</v>
      </c>
      <c r="L117" s="370">
        <f>SUM('KB 1'!L117,'KB 2'!L117,'KB 3'!L117,'KB 4'!L117,'KB 5'!L117,'KB 6'!L117,'KB 7'!L117,'KB 8'!L117,'KB 9'!L117,'KB 10'!L117,'KB 11'!L117,'KB 12'!L117,'KB 13'!L117,'KB 14'!L117,'KB 15'!L117,'KB 16'!L117,'KB 17'!L117,'KB 18'!L117,'KB 19'!L117,'KB 20'!L117,'KB 21'!L117,'KB 22'!L117,)</f>
        <v>0</v>
      </c>
      <c r="M117" s="375">
        <f>SUM('KB 1'!M117,'KB 2'!M117,'KB 3'!M117,'KB 4'!M117,'KB 5'!M117,'KB 6'!M117,'KB 7'!M117,'KB 8'!M117,'KB 9'!M117,'KB 10'!M117,'KB 11'!M117,'KB 12'!M117,'KB 13'!M117,'KB 14'!M117,'KB 15'!M117,'KB 16'!M117,'KB 17'!M117,'KB 18'!M117,'KB 19'!M117,'KB 20'!M117,'KB 21'!M117,'KB 22'!M117,)</f>
        <v>0</v>
      </c>
    </row>
    <row r="118" spans="1:13" ht="9" hidden="1" x14ac:dyDescent="0.15">
      <c r="A118" s="935" t="str">
        <f>A84</f>
        <v xml:space="preserve">KOSTO DIREKTE PËR PROJEKTE &amp; SHPENZIME KAPITALE </v>
      </c>
      <c r="B118" s="936"/>
      <c r="C118" s="936"/>
      <c r="D118" s="936"/>
      <c r="E118" s="936"/>
      <c r="F118" s="937"/>
      <c r="G118" s="455">
        <f>SUM('KB 1'!G118,'KB 2'!G118,'KB 3'!G118,'KB 4'!G118,'KB 5'!G118,'KB 6'!G118,'KB 7'!G118,'KB 8'!G118,'KB 9'!G118,'KB 10'!G118,'KB 11'!G118,'KB 12'!G118,'KB 13'!G118,'KB 14'!G118,'KB 15'!G118,'KB 16'!G118,'KB 17'!G118,'KB 18'!G118,'KB 19'!G118,'KB 20'!G118,'KB 21'!G118,'KB 22'!G118,)</f>
        <v>0</v>
      </c>
      <c r="H118" s="445" t="str">
        <f t="shared" si="3"/>
        <v>Tarifa për njësi</v>
      </c>
      <c r="I118" s="456">
        <f>SUM('KB 1'!I118,'KB 2'!I118,'KB 3'!I118,'KB 4'!I118,'KB 5'!I118,'KB 6'!I118,'KB 7'!I118,'KB 8'!I118,'KB 9'!I118,'KB 10'!I118,'KB 11'!I118,'KB 12'!I118,'KB 13'!I118,'KB 14'!I118,'KB 15'!I118,'KB 16'!I118,'KB 17'!I118,'KB 18'!I118,'KB 19'!I118,'KB 20'!I118,'KB 21'!I118,'KB 22'!I118,)</f>
        <v>0</v>
      </c>
      <c r="J118" s="456">
        <f>SUM('KB 1'!J118,'KB 2'!J118,'KB 3'!J118,'KB 4'!J118,'KB 5'!J118,'KB 6'!J118,'KB 7'!J118,'KB 8'!J118,'KB 9'!J118,'KB 10'!J118,'KB 11'!J118,'KB 12'!J118,'KB 13'!J118,'KB 14'!J118,'KB 15'!J118,'KB 16'!J118,'KB 17'!J118,'KB 18'!J118,'KB 19'!J118,'KB 20'!J118,'KB 21'!J118,'KB 22'!J118,)</f>
        <v>0</v>
      </c>
      <c r="K118" s="456">
        <f>SUM('KB 1'!K118,'KB 2'!K118,'KB 3'!K118,'KB 4'!K118,'KB 5'!K118,'KB 6'!K118,'KB 7'!K118,'KB 8'!K118,'KB 9'!K118,'KB 10'!K118,'KB 11'!K118,'KB 12'!K118,'KB 13'!K118,'KB 14'!K118,'KB 15'!K118,'KB 16'!K118,'KB 17'!K118,'KB 18'!K118,'KB 19'!K118,'KB 20'!K118,'KB 21'!K118,'KB 22'!K118,)</f>
        <v>0</v>
      </c>
      <c r="L118" s="456">
        <f>SUM('KB 1'!L118,'KB 2'!L118,'KB 3'!L118,'KB 4'!L118,'KB 5'!L118,'KB 6'!L118,'KB 7'!L118,'KB 8'!L118,'KB 9'!L118,'KB 10'!L118,'KB 11'!L118,'KB 12'!L118,'KB 13'!L118,'KB 14'!L118,'KB 15'!L118,'KB 16'!L118,'KB 17'!L118,'KB 18'!L118,'KB 19'!L118,'KB 20'!L118,'KB 21'!L118,'KB 22'!L118,)</f>
        <v>0</v>
      </c>
      <c r="M118" s="456">
        <f>SUM('KB 1'!M118,'KB 2'!M118,'KB 3'!M118,'KB 4'!M118,'KB 5'!M118,'KB 6'!M118,'KB 7'!M118,'KB 8'!M118,'KB 9'!M118,'KB 10'!M118,'KB 11'!M118,'KB 12'!M118,'KB 13'!M118,'KB 14'!M118,'KB 15'!M118,'KB 16'!M118,'KB 17'!M118,'KB 18'!M118,'KB 19'!M118,'KB 20'!M118,'KB 21'!M118,'KB 22'!M118,)</f>
        <v>0</v>
      </c>
    </row>
    <row r="119" spans="1:13" ht="9" hidden="1" x14ac:dyDescent="0.15">
      <c r="A119" s="445" t="str">
        <f>A85</f>
        <v xml:space="preserve">Pagat </v>
      </c>
      <c r="B119" s="969">
        <f>B51</f>
        <v>600</v>
      </c>
      <c r="C119" s="970"/>
      <c r="D119" s="446">
        <f>SUM('KB 1'!D119,'KB 2'!D119,'KB 3'!D119,'KB 4'!D119,'KB 5'!D119,'KB 6'!D119,'KB 7'!D119,'KB 8'!D119,'KB 9'!D119,'KB 10'!D119,'KB 11'!D119,'KB 12'!D119,'KB 13'!D119,'KB 14'!D119,'KB 15'!D119,'KB 16'!D119,'KB 17'!D119,'KB 18'!D119,'KB 19'!D119,'KB 20'!D119,'KB 21'!D119,'KB 22'!D119,)</f>
        <v>0</v>
      </c>
      <c r="E119" s="446">
        <f>SUM('KB 1'!E119,'KB 2'!E119,'KB 3'!E119,'KB 4'!E119,'KB 5'!E119,'KB 6'!E119,'KB 7'!E119,'KB 8'!E119,'KB 9'!E119,'KB 10'!E119,'KB 11'!E119,'KB 12'!E119,'KB 13'!E119,'KB 14'!E119,'KB 15'!E119,'KB 16'!E119,'KB 17'!E119,'KB 18'!E119,'KB 19'!E119,'KB 20'!E119,'KB 21'!E119,'KB 22'!E119,)</f>
        <v>0</v>
      </c>
      <c r="F119" s="446">
        <f>SUM('KB 1'!F119,'KB 2'!F119,'KB 3'!F119,'KB 4'!F119,'KB 5'!F119,'KB 6'!F119,'KB 7'!F119,'KB 8'!F119,'KB 9'!F119,'KB 10'!F119,'KB 11'!F119,'KB 12'!F119,'KB 13'!F119,'KB 14'!F119,'KB 15'!F119,'KB 16'!F119,'KB 17'!F119,'KB 18'!F119,'KB 19'!F119,'KB 20'!F119,'KB 21'!F119,'KB 22'!F119,)</f>
        <v>0</v>
      </c>
      <c r="G119" s="455">
        <f>SUM('KB 1'!G119,'KB 2'!G119,'KB 3'!G119,'KB 4'!G119,'KB 5'!G119,'KB 6'!G119,'KB 7'!G119,'KB 8'!G119,'KB 9'!G119,'KB 10'!G119,'KB 11'!G119,'KB 12'!G119,'KB 13'!G119,'KB 14'!G119,'KB 15'!G119,'KB 16'!G119,'KB 17'!G119,'KB 18'!G119,'KB 19'!G119,'KB 20'!G119,'KB 21'!G119,'KB 22'!G119,)</f>
        <v>0</v>
      </c>
      <c r="H119" s="445">
        <f>SUM('KB 1'!H119,'KB 2'!H119,'KB 3'!H119,'KB 4'!H119,'KB 5'!H119,'KB 6'!H119,'KB 7'!H119,'KB 8'!H119,'KB 9'!H119,'KB 10'!H119,'KB 11'!H119,'KB 12'!H119,'KB 13'!H119,'KB 14'!H119,'KB 15'!H119,'KB 16'!H119,'KB 17'!H119,'KB 18'!H119,'KB 19'!H119,'KB 20'!H119,'KB 21'!H119,'KB 22'!H119,)</f>
        <v>0</v>
      </c>
      <c r="I119" s="426">
        <f>SUM('KB 1'!I119,'KB 2'!I119,'KB 3'!I119,'KB 4'!I119,'KB 5'!I119,'KB 6'!I119,'KB 7'!I119,'KB 8'!I119,'KB 9'!I119,'KB 10'!I119,'KB 11'!I119,'KB 12'!I119,'KB 13'!I119,'KB 14'!I119,'KB 15'!I119,'KB 16'!I119,'KB 17'!I119,'KB 18'!I119,'KB 19'!I119,'KB 20'!I119,'KB 21'!I119,'KB 22'!I119,)</f>
        <v>0</v>
      </c>
      <c r="J119" s="450">
        <f>SUM('KB 1'!J119,'KB 2'!J119,'KB 3'!J119,'KB 4'!J119,'KB 5'!J119,'KB 6'!J119,'KB 7'!J119,'KB 8'!J119,'KB 9'!J119,'KB 10'!J119,'KB 11'!J119,'KB 12'!J119,'KB 13'!J119,'KB 14'!J119,'KB 15'!J119,'KB 16'!J119,'KB 17'!J119,'KB 18'!J119,'KB 19'!J119,'KB 20'!J119,'KB 21'!J119,'KB 22'!J119,)</f>
        <v>0</v>
      </c>
      <c r="K119" s="427">
        <f>SUM('KB 1'!K119,'KB 2'!K119,'KB 3'!K119,'KB 4'!K119,'KB 5'!K119,'KB 6'!K119,'KB 7'!K119,'KB 8'!K119,'KB 9'!K119,'KB 10'!K119,'KB 11'!K119,'KB 12'!K119,'KB 13'!K119,'KB 14'!K119,'KB 15'!K119,'KB 16'!K119,'KB 17'!K119,'KB 18'!K119,'KB 19'!K119,'KB 20'!K119,'KB 21'!K119,'KB 22'!K119,)</f>
        <v>0</v>
      </c>
      <c r="L119" s="427">
        <f>SUM('KB 1'!L119,'KB 2'!L119,'KB 3'!L119,'KB 4'!L119,'KB 5'!L119,'KB 6'!L119,'KB 7'!L119,'KB 8'!L119,'KB 9'!L119,'KB 10'!L119,'KB 11'!L119,'KB 12'!L119,'KB 13'!L119,'KB 14'!L119,'KB 15'!L119,'KB 16'!L119,'KB 17'!L119,'KB 18'!L119,'KB 19'!L119,'KB 20'!L119,'KB 21'!L119,'KB 22'!L119,)</f>
        <v>0</v>
      </c>
      <c r="M119" s="427">
        <f>SUM('KB 1'!M119,'KB 2'!M119,'KB 3'!M119,'KB 4'!M119,'KB 5'!M119,'KB 6'!M119,'KB 7'!M119,'KB 8'!M119,'KB 9'!M119,'KB 10'!M119,'KB 11'!M119,'KB 12'!M119,'KB 13'!M119,'KB 14'!M119,'KB 15'!M119,'KB 16'!M119,'KB 17'!M119,'KB 18'!M119,'KB 19'!M119,'KB 20'!M119,'KB 21'!M119,'KB 22'!M119,)</f>
        <v>0</v>
      </c>
    </row>
    <row r="120" spans="1:13" ht="9" hidden="1" x14ac:dyDescent="0.15">
      <c r="A120" s="445" t="str">
        <f t="shared" ref="A120:A128" si="4">A86</f>
        <v xml:space="preserve">Sigurimet shoqërore </v>
      </c>
      <c r="B120" s="969">
        <f t="shared" ref="B120:B126" si="5">B52</f>
        <v>601</v>
      </c>
      <c r="C120" s="970"/>
      <c r="D120" s="446">
        <f>SUM('KB 1'!D120,'KB 2'!D120,'KB 3'!D120,'KB 4'!D120,'KB 5'!D120,'KB 6'!D120,'KB 7'!D120,'KB 8'!D120,'KB 9'!D120,'KB 10'!D120,'KB 11'!D120,'KB 12'!D120,'KB 13'!D120,'KB 14'!D120,'KB 15'!D120,'KB 16'!D120,'KB 17'!D120,'KB 18'!D120,'KB 19'!D120,'KB 20'!D120,'KB 21'!D120,'KB 22'!D120,)</f>
        <v>0</v>
      </c>
      <c r="E120" s="446">
        <f>SUM('KB 1'!E120,'KB 2'!E120,'KB 3'!E120,'KB 4'!E120,'KB 5'!E120,'KB 6'!E120,'KB 7'!E120,'KB 8'!E120,'KB 9'!E120,'KB 10'!E120,'KB 11'!E120,'KB 12'!E120,'KB 13'!E120,'KB 14'!E120,'KB 15'!E120,'KB 16'!E120,'KB 17'!E120,'KB 18'!E120,'KB 19'!E120,'KB 20'!E120,'KB 21'!E120,'KB 22'!E120,)</f>
        <v>0</v>
      </c>
      <c r="F120" s="446">
        <f>SUM('KB 1'!F120,'KB 2'!F120,'KB 3'!F120,'KB 4'!F120,'KB 5'!F120,'KB 6'!F120,'KB 7'!F120,'KB 8'!F120,'KB 9'!F120,'KB 10'!F120,'KB 11'!F120,'KB 12'!F120,'KB 13'!F120,'KB 14'!F120,'KB 15'!F120,'KB 16'!F120,'KB 17'!F120,'KB 18'!F120,'KB 19'!F120,'KB 20'!F120,'KB 21'!F120,'KB 22'!F120,)</f>
        <v>0</v>
      </c>
      <c r="G120" s="455"/>
      <c r="H120" s="455"/>
      <c r="I120" s="455"/>
      <c r="J120" s="455"/>
      <c r="K120" s="458"/>
    </row>
    <row r="121" spans="1:13" ht="9" hidden="1" x14ac:dyDescent="0.15">
      <c r="A121" s="445" t="str">
        <f t="shared" si="4"/>
        <v xml:space="preserve">Mirëmbajtje </v>
      </c>
      <c r="B121" s="969">
        <f t="shared" si="5"/>
        <v>602</v>
      </c>
      <c r="C121" s="970"/>
      <c r="D121" s="446">
        <f>SUM('KB 1'!D121,'KB 2'!D121,'KB 3'!D121,'KB 4'!D121,'KB 5'!D121,'KB 6'!D121,'KB 7'!D121,'KB 8'!D121,'KB 9'!D121,'KB 10'!D121,'KB 11'!D121,'KB 12'!D121,'KB 13'!D121,'KB 14'!D121,'KB 15'!D121,'KB 16'!D121,'KB 17'!D121,'KB 18'!D121,'KB 19'!D121,'KB 20'!D121,'KB 21'!D121,'KB 22'!D121,)</f>
        <v>0</v>
      </c>
      <c r="E121" s="446">
        <f>SUM('KB 1'!E121,'KB 2'!E121,'KB 3'!E121,'KB 4'!E121,'KB 5'!E121,'KB 6'!E121,'KB 7'!E121,'KB 8'!E121,'KB 9'!E121,'KB 10'!E121,'KB 11'!E121,'KB 12'!E121,'KB 13'!E121,'KB 14'!E121,'KB 15'!E121,'KB 16'!E121,'KB 17'!E121,'KB 18'!E121,'KB 19'!E121,'KB 20'!E121,'KB 21'!E121,'KB 22'!E121,)</f>
        <v>0</v>
      </c>
      <c r="F121" s="446">
        <f>SUM('KB 1'!F121,'KB 2'!F121,'KB 3'!F121,'KB 4'!F121,'KB 5'!F121,'KB 6'!F121,'KB 7'!F121,'KB 8'!F121,'KB 9'!F121,'KB 10'!F121,'KB 11'!F121,'KB 12'!F121,'KB 13'!F121,'KB 14'!F121,'KB 15'!F121,'KB 16'!F121,'KB 17'!F121,'KB 18'!F121,'KB 19'!F121,'KB 20'!F121,'KB 21'!F121,'KB 22'!F121,)</f>
        <v>0</v>
      </c>
      <c r="G121" s="459"/>
      <c r="H121" s="971" t="str">
        <f>H87</f>
        <v xml:space="preserve">PARASHIKIMI I TË ARDHURAVE ME DESTINACION  </v>
      </c>
      <c r="I121" s="971"/>
      <c r="J121" s="971"/>
      <c r="K121" s="971"/>
      <c r="L121" s="971"/>
      <c r="M121" s="971"/>
    </row>
    <row r="122" spans="1:13" ht="9" hidden="1" x14ac:dyDescent="0.15">
      <c r="A122" s="445" t="str">
        <f t="shared" si="4"/>
        <v xml:space="preserve">Shpenzime të tjera korrente </v>
      </c>
      <c r="B122" s="969">
        <f t="shared" si="5"/>
        <v>603</v>
      </c>
      <c r="C122" s="970"/>
      <c r="D122" s="446">
        <f>SUM('KB 1'!D122,'KB 2'!D122,'KB 3'!D122,'KB 4'!D122,'KB 5'!D122,'KB 6'!D122,'KB 7'!D122,'KB 8'!D122,'KB 9'!D122,'KB 10'!D122,'KB 11'!D122,'KB 12'!D122,'KB 13'!D122,'KB 14'!D122,'KB 15'!D122,'KB 16'!D122,'KB 17'!D122,'KB 18'!D122,'KB 19'!D122,'KB 20'!D122,'KB 21'!D122,'KB 22'!D122,)</f>
        <v>0</v>
      </c>
      <c r="E122" s="446">
        <f>SUM('KB 1'!E122,'KB 2'!E122,'KB 3'!E122,'KB 4'!E122,'KB 5'!E122,'KB 6'!E122,'KB 7'!E122,'KB 8'!E122,'KB 9'!E122,'KB 10'!E122,'KB 11'!E122,'KB 12'!E122,'KB 13'!E122,'KB 14'!E122,'KB 15'!E122,'KB 16'!E122,'KB 17'!E122,'KB 18'!E122,'KB 19'!E122,'KB 20'!E122,'KB 21'!E122,'KB 22'!E122,)</f>
        <v>0</v>
      </c>
      <c r="F122" s="446">
        <f>SUM('KB 1'!F122,'KB 2'!F122,'KB 3'!F122,'KB 4'!F122,'KB 5'!F122,'KB 6'!F122,'KB 7'!F122,'KB 8'!F122,'KB 9'!F122,'KB 10'!F122,'KB 11'!F122,'KB 12'!F122,'KB 13'!F122,'KB 14'!F122,'KB 15'!F122,'KB 16'!F122,'KB 17'!F122,'KB 18'!F122,'KB 19'!F122,'KB 20'!F122,'KB 21'!F122,'KB 22'!F122,)</f>
        <v>0</v>
      </c>
      <c r="G122" s="430"/>
      <c r="H122" s="971"/>
      <c r="I122" s="971"/>
      <c r="J122" s="971"/>
      <c r="K122" s="971"/>
      <c r="L122" s="971"/>
      <c r="M122" s="971"/>
    </row>
    <row r="123" spans="1:13" ht="9" hidden="1" x14ac:dyDescent="0.15">
      <c r="A123" s="445" t="str">
        <f t="shared" si="4"/>
        <v xml:space="preserve">Transferta të brendshme </v>
      </c>
      <c r="B123" s="969">
        <f t="shared" si="5"/>
        <v>604</v>
      </c>
      <c r="C123" s="970"/>
      <c r="D123" s="446">
        <f>SUM('KB 1'!D123,'KB 2'!D123,'KB 3'!D123,'KB 4'!D123,'KB 5'!D123,'KB 6'!D123,'KB 7'!D123,'KB 8'!D123,'KB 9'!D123,'KB 10'!D123,'KB 11'!D123,'KB 12'!D123,'KB 13'!D123,'KB 14'!D123,'KB 15'!D123,'KB 16'!D123,'KB 17'!D123,'KB 18'!D123,'KB 19'!D123,'KB 20'!D123,'KB 21'!D123,'KB 22'!D123,)</f>
        <v>0</v>
      </c>
      <c r="E123" s="446">
        <f>SUM('KB 1'!E123,'KB 2'!E123,'KB 3'!E123,'KB 4'!E123,'KB 5'!E123,'KB 6'!E123,'KB 7'!E123,'KB 8'!E123,'KB 9'!E123,'KB 10'!E123,'KB 11'!E123,'KB 12'!E123,'KB 13'!E123,'KB 14'!E123,'KB 15'!E123,'KB 16'!E123,'KB 17'!E123,'KB 18'!E123,'KB 19'!E123,'KB 20'!E123,'KB 21'!E123,'KB 22'!E123,)</f>
        <v>0</v>
      </c>
      <c r="F123" s="446">
        <f>SUM('KB 1'!F123,'KB 2'!F123,'KB 3'!F123,'KB 4'!F123,'KB 5'!F123,'KB 6'!F123,'KB 7'!F123,'KB 8'!F123,'KB 9'!F123,'KB 10'!F123,'KB 11'!F123,'KB 12'!F123,'KB 13'!F123,'KB 14'!F123,'KB 15'!F123,'KB 16'!F123,'KB 17'!F123,'KB 18'!F123,'KB 19'!F123,'KB 20'!F123,'KB 21'!F123,'KB 22'!F123,)</f>
        <v>0</v>
      </c>
      <c r="G123" s="459"/>
      <c r="H123" s="429"/>
      <c r="I123" s="972" t="str">
        <f>I111</f>
        <v>Fakti Viti i kaluar</v>
      </c>
      <c r="J123" s="972" t="str">
        <f>J111</f>
        <v>Viti aktual (buxheti)</v>
      </c>
      <c r="K123" s="974">
        <f>K111</f>
        <v>2013</v>
      </c>
      <c r="L123" s="974">
        <f>L111</f>
        <v>2014</v>
      </c>
      <c r="M123" s="974">
        <f>M111</f>
        <v>2015</v>
      </c>
    </row>
    <row r="124" spans="1:13" ht="9" hidden="1" x14ac:dyDescent="0.15">
      <c r="A124" s="445" t="str">
        <f t="shared" si="4"/>
        <v xml:space="preserve">Transferta të jashtme </v>
      </c>
      <c r="B124" s="969">
        <f t="shared" si="5"/>
        <v>605</v>
      </c>
      <c r="C124" s="970"/>
      <c r="D124" s="446">
        <f>SUM('KB 1'!D124,'KB 2'!D124,'KB 3'!D124,'KB 4'!D124,'KB 5'!D124,'KB 6'!D124,'KB 7'!D124,'KB 8'!D124,'KB 9'!D124,'KB 10'!D124,'KB 11'!D124,'KB 12'!D124,'KB 13'!D124,'KB 14'!D124,'KB 15'!D124,'KB 16'!D124,'KB 17'!D124,'KB 18'!D124,'KB 19'!D124,'KB 20'!D124,'KB 21'!D124,'KB 22'!D124,)</f>
        <v>0</v>
      </c>
      <c r="E124" s="446">
        <f>SUM('KB 1'!E124,'KB 2'!E124,'KB 3'!E124,'KB 4'!E124,'KB 5'!E124,'KB 6'!E124,'KB 7'!E124,'KB 8'!E124,'KB 9'!E124,'KB 10'!E124,'KB 11'!E124,'KB 12'!E124,'KB 13'!E124,'KB 14'!E124,'KB 15'!E124,'KB 16'!E124,'KB 17'!E124,'KB 18'!E124,'KB 19'!E124,'KB 20'!E124,'KB 21'!E124,'KB 22'!E124,)</f>
        <v>0</v>
      </c>
      <c r="F124" s="446">
        <f>SUM('KB 1'!F124,'KB 2'!F124,'KB 3'!F124,'KB 4'!F124,'KB 5'!F124,'KB 6'!F124,'KB 7'!F124,'KB 8'!F124,'KB 9'!F124,'KB 10'!F124,'KB 11'!F124,'KB 12'!F124,'KB 13'!F124,'KB 14'!F124,'KB 15'!F124,'KB 16'!F124,'KB 17'!F124,'KB 18'!F124,'KB 19'!F124,'KB 20'!F124,'KB 21'!F124,'KB 22'!F124,)</f>
        <v>0</v>
      </c>
      <c r="G124" s="459"/>
      <c r="H124" s="429"/>
      <c r="I124" s="973"/>
      <c r="J124" s="973"/>
      <c r="K124" s="975"/>
      <c r="L124" s="975"/>
      <c r="M124" s="975"/>
    </row>
    <row r="125" spans="1:13" ht="9" hidden="1" x14ac:dyDescent="0.15">
      <c r="A125" s="445" t="str">
        <f t="shared" si="4"/>
        <v xml:space="preserve">Transferta të tjera </v>
      </c>
      <c r="B125" s="969">
        <f t="shared" si="5"/>
        <v>606</v>
      </c>
      <c r="C125" s="970"/>
      <c r="D125" s="446">
        <f>SUM('KB 1'!D125,'KB 2'!D125,'KB 3'!D125,'KB 4'!D125,'KB 5'!D125,'KB 6'!D125,'KB 7'!D125,'KB 8'!D125,'KB 9'!D125,'KB 10'!D125,'KB 11'!D125,'KB 12'!D125,'KB 13'!D125,'KB 14'!D125,'KB 15'!D125,'KB 16'!D125,'KB 17'!D125,'KB 18'!D125,'KB 19'!D125,'KB 20'!D125,'KB 21'!D125,'KB 22'!D125,)</f>
        <v>0</v>
      </c>
      <c r="E125" s="446">
        <f>SUM('KB 1'!E125,'KB 2'!E125,'KB 3'!E125,'KB 4'!E125,'KB 5'!E125,'KB 6'!E125,'KB 7'!E125,'KB 8'!E125,'KB 9'!E125,'KB 10'!E125,'KB 11'!E125,'KB 12'!E125,'KB 13'!E125,'KB 14'!E125,'KB 15'!E125,'KB 16'!E125,'KB 17'!E125,'KB 18'!E125,'KB 19'!E125,'KB 20'!E125,'KB 21'!E125,'KB 22'!E125,)</f>
        <v>0</v>
      </c>
      <c r="F125" s="446">
        <f>SUM('KB 1'!F125,'KB 2'!F125,'KB 3'!F125,'KB 4'!F125,'KB 5'!F125,'KB 6'!F125,'KB 7'!F125,'KB 8'!F125,'KB 9'!F125,'KB 10'!F125,'KB 11'!F125,'KB 12'!F125,'KB 13'!F125,'KB 14'!F125,'KB 15'!F125,'KB 16'!F125,'KB 17'!F125,'KB 18'!F125,'KB 19'!F125,'KB 20'!F125,'KB 21'!F125,'KB 22'!F125,)</f>
        <v>0</v>
      </c>
      <c r="G125" s="459"/>
      <c r="H125" s="460" t="str">
        <f>H91</f>
        <v>Transferta të kushtëzuara</v>
      </c>
      <c r="I125" s="461"/>
      <c r="J125" s="461"/>
      <c r="K125" s="462">
        <f>SUM('KB 1'!K125,'KB 2'!K125,'KB 3'!K125,'KB 4'!K125,'KB 5'!K125,'KB 6'!K125,'KB 7'!K125,'KB 8'!K125,'KB 9'!K125,'KB 10'!K125,'KB 11'!K125,'KB 12'!K125,'KB 13'!K125,'KB 14'!K125,'KB 15'!K125,'KB 16'!K125,'KB 17'!K125,'KB 18'!K125,'KB 19'!K125,'KB 20'!K125,'KB 21'!K125,'KB 22'!K125,)</f>
        <v>0</v>
      </c>
      <c r="L125" s="462">
        <f>SUM('KB 1'!L125,'KB 2'!L125,'KB 3'!L125,'KB 4'!L125,'KB 5'!L125,'KB 6'!L125,'KB 7'!L125,'KB 8'!L125,'KB 9'!L125,'KB 10'!L125,'KB 11'!L125,'KB 12'!L125,'KB 13'!L125,'KB 14'!L125,'KB 15'!L125,'KB 16'!L125,'KB 17'!L125,'KB 18'!L125,'KB 19'!L125,'KB 20'!L125,'KB 21'!L125,'KB 22'!L125,)</f>
        <v>0</v>
      </c>
      <c r="M125" s="463">
        <f>SUM('KB 1'!M125,'KB 2'!M125,'KB 3'!M125,'KB 4'!M125,'KB 5'!M125,'KB 6'!M125,'KB 7'!M125,'KB 8'!M125,'KB 9'!M125,'KB 10'!M125,'KB 11'!M125,'KB 12'!M125,'KB 13'!M125,'KB 14'!M125,'KB 15'!M125,'KB 16'!M125,'KB 17'!M125,'KB 18'!M125,'KB 19'!M125,'KB 20'!M125,'KB 21'!M125,'KB 22'!M125,)</f>
        <v>0</v>
      </c>
    </row>
    <row r="126" spans="1:13" ht="9" hidden="1" x14ac:dyDescent="0.15">
      <c r="A126" s="445" t="str">
        <f t="shared" si="4"/>
        <v xml:space="preserve">Shpenzime kapitale </v>
      </c>
      <c r="B126" s="969" t="str">
        <f t="shared" si="5"/>
        <v>230 / 231</v>
      </c>
      <c r="C126" s="970"/>
      <c r="D126" s="446">
        <f>SUM('KB 1'!D126,'KB 2'!D126,'KB 3'!D126,'KB 4'!D126,'KB 5'!D126,'KB 6'!D126,'KB 7'!D126,'KB 8'!D126,'KB 9'!D126,'KB 10'!D126,'KB 11'!D126,'KB 12'!D126,'KB 13'!D126,'KB 14'!D126,'KB 15'!D126,'KB 16'!D126,'KB 17'!D126,'KB 18'!D126,'KB 19'!D126,'KB 20'!D126,'KB 21'!D126,'KB 22'!D126,)</f>
        <v>0</v>
      </c>
      <c r="E126" s="446">
        <f>SUM('KB 1'!E126,'KB 2'!E126,'KB 3'!E126,'KB 4'!E126,'KB 5'!E126,'KB 6'!E126,'KB 7'!E126,'KB 8'!E126,'KB 9'!E126,'KB 10'!E126,'KB 11'!E126,'KB 12'!E126,'KB 13'!E126,'KB 14'!E126,'KB 15'!E126,'KB 16'!E126,'KB 17'!E126,'KB 18'!E126,'KB 19'!E126,'KB 20'!E126,'KB 21'!E126,'KB 22'!E126,)</f>
        <v>0</v>
      </c>
      <c r="F126" s="446">
        <f>SUM('KB 1'!F126,'KB 2'!F126,'KB 3'!F126,'KB 4'!F126,'KB 5'!F126,'KB 6'!F126,'KB 7'!F126,'KB 8'!F126,'KB 9'!F126,'KB 10'!F126,'KB 11'!F126,'KB 12'!F126,'KB 13'!F126,'KB 14'!F126,'KB 15'!F126,'KB 16'!F126,'KB 17'!F126,'KB 18'!F126,'KB 19'!F126,'KB 20'!F126,'KB 21'!F126,'KB 22'!F126,)</f>
        <v>0</v>
      </c>
      <c r="G126" s="459"/>
      <c r="H126" s="460" t="str">
        <f>H92</f>
        <v>Dhurime</v>
      </c>
      <c r="I126" s="461"/>
      <c r="J126" s="461"/>
      <c r="K126" s="462">
        <f>SUM('KB 1'!K126,'KB 2'!K126,'KB 3'!K126,'KB 4'!K126,'KB 5'!K126,'KB 6'!K126,'KB 7'!K126,'KB 8'!K126,'KB 9'!K126,'KB 10'!K126,'KB 11'!K126,'KB 12'!K126,'KB 13'!K126,'KB 14'!K126,'KB 15'!K126,'KB 16'!K126,'KB 17'!K126,'KB 18'!K126,'KB 19'!K126,'KB 20'!K126,'KB 21'!K126,'KB 22'!K126,)</f>
        <v>0</v>
      </c>
      <c r="L126" s="462">
        <f>SUM('KB 1'!L126,'KB 2'!L126,'KB 3'!L126,'KB 4'!L126,'KB 5'!L126,'KB 6'!L126,'KB 7'!L126,'KB 8'!L126,'KB 9'!L126,'KB 10'!L126,'KB 11'!L126,'KB 12'!L126,'KB 13'!L126,'KB 14'!L126,'KB 15'!L126,'KB 16'!L126,'KB 17'!L126,'KB 18'!L126,'KB 19'!L126,'KB 20'!L126,'KB 21'!L126,'KB 22'!L126,)</f>
        <v>0</v>
      </c>
      <c r="M126" s="463">
        <f>SUM('KB 1'!M126,'KB 2'!M126,'KB 3'!M126,'KB 4'!M126,'KB 5'!M126,'KB 6'!M126,'KB 7'!M126,'KB 8'!M126,'KB 9'!M126,'KB 10'!M126,'KB 11'!M126,'KB 12'!M126,'KB 13'!M126,'KB 14'!M126,'KB 15'!M126,'KB 16'!M126,'KB 17'!M126,'KB 18'!M126,'KB 19'!M126,'KB 20'!M126,'KB 21'!M126,'KB 22'!M126,)</f>
        <v>0</v>
      </c>
    </row>
    <row r="127" spans="1:13" ht="9" hidden="1" x14ac:dyDescent="0.15">
      <c r="A127" s="445" t="str">
        <f t="shared" si="4"/>
        <v>Interesa</v>
      </c>
      <c r="B127" s="969"/>
      <c r="C127" s="970"/>
      <c r="D127" s="446">
        <f>SUM('KB 1'!D127,'KB 2'!D127,'KB 3'!D127,'KB 4'!D127,'KB 5'!D127,'KB 6'!D127,'KB 7'!D127,'KB 8'!D127,'KB 9'!D127,'KB 10'!D127,'KB 11'!D127,'KB 12'!D127,'KB 13'!D127,'KB 14'!D127,'KB 15'!D127,'KB 16'!D127,'KB 17'!D127,'KB 18'!D127,'KB 19'!D127,'KB 20'!D127,'KB 21'!D127,'KB 22'!D127,)</f>
        <v>0</v>
      </c>
      <c r="E127" s="446">
        <f>SUM('KB 1'!E127,'KB 2'!E127,'KB 3'!E127,'KB 4'!E127,'KB 5'!E127,'KB 6'!E127,'KB 7'!E127,'KB 8'!E127,'KB 9'!E127,'KB 10'!E127,'KB 11'!E127,'KB 12'!E127,'KB 13'!E127,'KB 14'!E127,'KB 15'!E127,'KB 16'!E127,'KB 17'!E127,'KB 18'!E127,'KB 19'!E127,'KB 20'!E127,'KB 21'!E127,'KB 22'!E127,)</f>
        <v>0</v>
      </c>
      <c r="F127" s="446">
        <f>SUM('KB 1'!F127,'KB 2'!F127,'KB 3'!F127,'KB 4'!F127,'KB 5'!F127,'KB 6'!F127,'KB 7'!F127,'KB 8'!F127,'KB 9'!F127,'KB 10'!F127,'KB 11'!F127,'KB 12'!F127,'KB 13'!F127,'KB 14'!F127,'KB 15'!F127,'KB 16'!F127,'KB 17'!F127,'KB 18'!F127,'KB 19'!F127,'KB 20'!F127,'KB 21'!F127,'KB 22'!F127,)</f>
        <v>0</v>
      </c>
      <c r="G127" s="459"/>
      <c r="H127" s="460" t="str">
        <f>H93</f>
        <v>Të ardhura të mbartura</v>
      </c>
      <c r="I127" s="448"/>
      <c r="J127" s="448"/>
      <c r="K127" s="462">
        <f>SUM('KB 1'!K127,'KB 2'!K127,'KB 3'!K127,'KB 4'!K127,'KB 5'!K127,'KB 6'!K127,'KB 7'!K127,'KB 8'!K127,'KB 9'!K127,'KB 10'!K127,'KB 11'!K127,'KB 12'!K127,'KB 13'!K127,'KB 14'!K127,'KB 15'!K127,'KB 16'!K127,'KB 17'!K127,'KB 18'!K127,'KB 19'!K127,'KB 20'!K127,'KB 21'!K127,'KB 22'!K127,)</f>
        <v>0</v>
      </c>
      <c r="L127" s="462">
        <f>SUM('KB 1'!L127,'KB 2'!L127,'KB 3'!L127,'KB 4'!L127,'KB 5'!L127,'KB 6'!L127,'KB 7'!L127,'KB 8'!L127,'KB 9'!L127,'KB 10'!L127,'KB 11'!L127,'KB 12'!L127,'KB 13'!L127,'KB 14'!L127,'KB 15'!L127,'KB 16'!L127,'KB 17'!L127,'KB 18'!L127,'KB 19'!L127,'KB 20'!L127,'KB 21'!L127,'KB 22'!L127,)</f>
        <v>0</v>
      </c>
      <c r="M127" s="463">
        <f>SUM('KB 1'!M127,'KB 2'!M127,'KB 3'!M127,'KB 4'!M127,'KB 5'!M127,'KB 6'!M127,'KB 7'!M127,'KB 8'!M127,'KB 9'!M127,'KB 10'!M127,'KB 11'!M127,'KB 12'!M127,'KB 13'!M127,'KB 14'!M127,'KB 15'!M127,'KB 16'!M127,'KB 17'!M127,'KB 18'!M127,'KB 19'!M127,'KB 20'!M127,'KB 21'!M127,'KB 22'!M127,)</f>
        <v>0</v>
      </c>
    </row>
    <row r="128" spans="1:13" ht="9" hidden="1" x14ac:dyDescent="0.15">
      <c r="A128" s="445" t="str">
        <f t="shared" si="4"/>
        <v xml:space="preserve">Të tjera </v>
      </c>
      <c r="B128" s="969"/>
      <c r="C128" s="970"/>
      <c r="D128" s="446">
        <f>SUM('KB 1'!D128,'KB 2'!D128,'KB 3'!D128,'KB 4'!D128,'KB 5'!D128,'KB 6'!D128,'KB 7'!D128,'KB 8'!D128,'KB 9'!D128,'KB 10'!D128,'KB 11'!D128,'KB 12'!D128,'KB 13'!D128,'KB 14'!D128,'KB 15'!D128,'KB 16'!D128,'KB 17'!D128,'KB 18'!D128,'KB 19'!D128,'KB 20'!D128,'KB 21'!D128,'KB 22'!D128,)</f>
        <v>0</v>
      </c>
      <c r="E128" s="446">
        <f>SUM('KB 1'!E128,'KB 2'!E128,'KB 3'!E128,'KB 4'!E128,'KB 5'!E128,'KB 6'!E128,'KB 7'!E128,'KB 8'!E128,'KB 9'!E128,'KB 10'!E128,'KB 11'!E128,'KB 12'!E128,'KB 13'!E128,'KB 14'!E128,'KB 15'!E128,'KB 16'!E128,'KB 17'!E128,'KB 18'!E128,'KB 19'!E128,'KB 20'!E128,'KB 21'!E128,'KB 22'!E128,)</f>
        <v>0</v>
      </c>
      <c r="F128" s="446">
        <f>SUM('KB 1'!F128,'KB 2'!F128,'KB 3'!F128,'KB 4'!F128,'KB 5'!F128,'KB 6'!F128,'KB 7'!F128,'KB 8'!F128,'KB 9'!F128,'KB 10'!F128,'KB 11'!F128,'KB 12'!F128,'KB 13'!F128,'KB 14'!F128,'KB 15'!F128,'KB 16'!F128,'KB 17'!F128,'KB 18'!F128,'KB 19'!F128,'KB 20'!F128,'KB 21'!F128,'KB 22'!F128,)</f>
        <v>0</v>
      </c>
      <c r="G128" s="459">
        <f>SUM('KB 1'!G128,'KB 2'!G128,'KB 3'!G128,'KB 4'!G128,'KB 5'!G128,'KB 6'!G128,'KB 7'!G128,'KB 8'!G128,'KB 9'!G128,'KB 10'!G128,'KB 11'!G128,'KB 12'!G128,'KB 13'!G128,'KB 14'!G128,'KB 15'!G128,'KB 16'!G128,'KB 17'!G128,'KB 18'!G128,'KB 19'!G128,'KB 20'!G128,'KB 21'!G128,'KB 22'!G128,)</f>
        <v>0</v>
      </c>
      <c r="H128" s="460" t="str">
        <f>H94</f>
        <v>Burime të tjera (përfshi gjobat)</v>
      </c>
      <c r="I128" s="448"/>
      <c r="J128" s="448"/>
      <c r="K128" s="462">
        <f>SUM('KB 1'!K128,'KB 2'!K128,'KB 3'!K128,'KB 4'!K128,'KB 5'!K128,'KB 6'!K128,'KB 7'!K128,'KB 8'!K128,'KB 9'!K128,'KB 10'!K128,'KB 11'!K128,'KB 12'!K128,'KB 13'!K128,'KB 14'!K128,'KB 15'!K128,'KB 16'!K128,'KB 17'!K128,'KB 18'!K128,'KB 19'!K128,'KB 20'!K128,'KB 21'!K128,'KB 22'!K128,)</f>
        <v>0</v>
      </c>
      <c r="L128" s="462">
        <f>SUM('KB 1'!L128,'KB 2'!L128,'KB 3'!L128,'KB 4'!L128,'KB 5'!L128,'KB 6'!L128,'KB 7'!L128,'KB 8'!L128,'KB 9'!L128,'KB 10'!L128,'KB 11'!L128,'KB 12'!L128,'KB 13'!L128,'KB 14'!L128,'KB 15'!L128,'KB 16'!L128,'KB 17'!L128,'KB 18'!L128,'KB 19'!L128,'KB 20'!L128,'KB 21'!L128,'KB 22'!L128,)</f>
        <v>0</v>
      </c>
      <c r="M128" s="463">
        <f>SUM('KB 1'!M128,'KB 2'!M128,'KB 3'!M128,'KB 4'!M128,'KB 5'!M128,'KB 6'!M128,'KB 7'!M128,'KB 8'!M128,'KB 9'!M128,'KB 10'!M128,'KB 11'!M128,'KB 12'!M128,'KB 13'!M128,'KB 14'!M128,'KB 15'!M128,'KB 16'!M128,'KB 17'!M128,'KB 18'!M128,'KB 19'!M128,'KB 20'!M128,'KB 21'!M128,'KB 22'!M128,)</f>
        <v>0</v>
      </c>
    </row>
    <row r="129" spans="1:13" ht="9" hidden="1" x14ac:dyDescent="0.15">
      <c r="A129" s="935" t="str">
        <f>A95</f>
        <v xml:space="preserve">SHPENZIME KORRENTE </v>
      </c>
      <c r="B129" s="936"/>
      <c r="C129" s="936"/>
      <c r="D129" s="936"/>
      <c r="E129" s="936"/>
      <c r="F129" s="937"/>
      <c r="G129" s="459">
        <f>SUM('KB 1'!G129,'KB 2'!G129,'KB 3'!G129,'KB 4'!G129,'KB 5'!G129,'KB 6'!G129,'KB 7'!G129,'KB 8'!G129,'KB 9'!G129,'KB 10'!G129,'KB 11'!G129,'KB 12'!G129,'KB 13'!G129,'KB 14'!G129,'KB 15'!G129,'KB 16'!G129,'KB 17'!G129,'KB 18'!G129,'KB 19'!G129,'KB 20'!G129,'KB 21'!G129,'KB 22'!G129,)</f>
        <v>0</v>
      </c>
      <c r="H129" s="460" t="str">
        <f>H95</f>
        <v xml:space="preserve">VLERËSIM I TË ARDHURAVE ME DESTINACION </v>
      </c>
      <c r="I129" s="450">
        <f>SUM('KB 1'!I129,'KB 2'!I129,'KB 3'!I129,'KB 4'!I129,'KB 5'!I129,'KB 6'!I129,'KB 7'!I129,'KB 8'!I129,'KB 9'!I129,'KB 10'!I129,'KB 11'!I129,'KB 12'!I129,'KB 13'!I129,'KB 14'!I129,'KB 15'!I129,'KB 16'!I129,'KB 17'!I129,'KB 18'!I129,'KB 19'!I129,'KB 20'!I129,'KB 21'!I129,'KB 22'!I129,)</f>
        <v>0</v>
      </c>
      <c r="J129" s="450">
        <f>SUM('KB 1'!J129,'KB 2'!J129,'KB 3'!J129,'KB 4'!J129,'KB 5'!J129,'KB 6'!J129,'KB 7'!J129,'KB 8'!J129,'KB 9'!J129,'KB 10'!J129,'KB 11'!J129,'KB 12'!J129,'KB 13'!J129,'KB 14'!J129,'KB 15'!J129,'KB 16'!J129,'KB 17'!J129,'KB 18'!J129,'KB 19'!J129,'KB 20'!J129,'KB 21'!J129,'KB 22'!J129,)</f>
        <v>0</v>
      </c>
      <c r="K129" s="427">
        <f>SUM('KB 1'!K129,'KB 2'!K129,'KB 3'!K129,'KB 4'!K129,'KB 5'!K129,'KB 6'!K129,'KB 7'!K129,'KB 8'!K129,'KB 9'!K129,'KB 10'!K129,'KB 11'!K129,'KB 12'!K129,'KB 13'!K129,'KB 14'!K129,'KB 15'!K129,'KB 16'!K129,'KB 17'!K129,'KB 18'!K129,'KB 19'!K129,'KB 20'!K129,'KB 21'!K129,'KB 22'!K129,)</f>
        <v>0</v>
      </c>
      <c r="L129" s="427">
        <f>SUM('KB 1'!L129,'KB 2'!L129,'KB 3'!L129,'KB 4'!L129,'KB 5'!L129,'KB 6'!L129,'KB 7'!L129,'KB 8'!L129,'KB 9'!L129,'KB 10'!L129,'KB 11'!L129,'KB 12'!L129,'KB 13'!L129,'KB 14'!L129,'KB 15'!L129,'KB 16'!L129,'KB 17'!L129,'KB 18'!L129,'KB 19'!L129,'KB 20'!L129,'KB 21'!L129,'KB 22'!L129,)</f>
        <v>0</v>
      </c>
      <c r="M129" s="427">
        <f>SUM('KB 1'!M129,'KB 2'!M129,'KB 3'!M129,'KB 4'!M129,'KB 5'!M129,'KB 6'!M129,'KB 7'!M129,'KB 8'!M129,'KB 9'!M129,'KB 10'!M129,'KB 11'!M129,'KB 12'!M129,'KB 13'!M129,'KB 14'!M129,'KB 15'!M129,'KB 16'!M129,'KB 17'!M129,'KB 18'!M129,'KB 19'!M129,'KB 20'!M129,'KB 21'!M129,'KB 22'!M129,)</f>
        <v>0</v>
      </c>
    </row>
    <row r="130" spans="1:13" ht="9" hidden="1" x14ac:dyDescent="0.15">
      <c r="A130" s="445" t="str">
        <f>A96</f>
        <v>Pagat</v>
      </c>
      <c r="B130" s="969">
        <f>B62</f>
        <v>600</v>
      </c>
      <c r="C130" s="970"/>
      <c r="D130" s="446">
        <f>SUM('KB 1'!D130,'KB 2'!D130,'KB 3'!D130,'KB 4'!D130,'KB 5'!D130,'KB 6'!D130,'KB 7'!D130,'KB 8'!D130,'KB 9'!D130,'KB 10'!D130,'KB 11'!D130,'KB 12'!D130,'KB 13'!D130,'KB 14'!D130,'KB 15'!D130,'KB 16'!D130,'KB 17'!D130,'KB 18'!D130,'KB 19'!D130,'KB 20'!D130,'KB 21'!D130,'KB 22'!D130,)</f>
        <v>0</v>
      </c>
      <c r="E130" s="446">
        <f>SUM('KB 1'!E130,'KB 2'!E130,'KB 3'!E130,'KB 4'!E130,'KB 5'!E130,'KB 6'!E130,'KB 7'!E130,'KB 8'!E130,'KB 9'!E130,'KB 10'!E130,'KB 11'!E130,'KB 12'!E130,'KB 13'!E130,'KB 14'!E130,'KB 15'!E130,'KB 16'!E130,'KB 17'!E130,'KB 18'!E130,'KB 19'!E130,'KB 20'!E130,'KB 21'!E130,'KB 22'!E130,)</f>
        <v>0</v>
      </c>
      <c r="F130" s="446">
        <f>SUM('KB 1'!F130,'KB 2'!F130,'KB 3'!F130,'KB 4'!F130,'KB 5'!F130,'KB 6'!F130,'KB 7'!F130,'KB 8'!F130,'KB 9'!F130,'KB 10'!F130,'KB 11'!F130,'KB 12'!F130,'KB 13'!F130,'KB 14'!F130,'KB 15'!F130,'KB 16'!F130,'KB 17'!F130,'KB 18'!F130,'KB 19'!F130,'KB 20'!F130,'KB 21'!F130,'KB 22'!F130,)</f>
        <v>0</v>
      </c>
      <c r="G130" s="459">
        <f>SUM('KB 1'!G130,'KB 2'!G130,'KB 3'!G130,'KB 4'!G130,'KB 5'!G130,'KB 6'!G130,'KB 7'!G130,'KB 8'!G130,'KB 9'!G130,'KB 10'!G130,'KB 11'!G130,'KB 12'!G130,'KB 13'!G130,'KB 14'!G130,'KB 15'!G130,'KB 16'!G130,'KB 17'!G130,'KB 18'!G130,'KB 19'!G130,'KB 20'!G130,'KB 21'!G130,'KB 22'!G130,)</f>
        <v>0</v>
      </c>
      <c r="H130" s="459"/>
      <c r="I130" s="459"/>
      <c r="J130" s="464"/>
      <c r="K130" s="465"/>
    </row>
    <row r="131" spans="1:13" ht="9" hidden="1" x14ac:dyDescent="0.15">
      <c r="A131" s="445" t="str">
        <f t="shared" ref="A131:A136" si="6">A97</f>
        <v xml:space="preserve">Sigurimet shoqërore </v>
      </c>
      <c r="B131" s="969">
        <f>B63</f>
        <v>601</v>
      </c>
      <c r="C131" s="970"/>
      <c r="D131" s="446">
        <f>SUM('KB 1'!D131,'KB 2'!D131,'KB 3'!D131,'KB 4'!D131,'KB 5'!D131,'KB 6'!D131,'KB 7'!D131,'KB 8'!D131,'KB 9'!D131,'KB 10'!D131,'KB 11'!D131,'KB 12'!D131,'KB 13'!D131,'KB 14'!D131,'KB 15'!D131,'KB 16'!D131,'KB 17'!D131,'KB 18'!D131,'KB 19'!D131,'KB 20'!D131,'KB 21'!D131,'KB 22'!D131,)</f>
        <v>0</v>
      </c>
      <c r="E131" s="446">
        <f>SUM('KB 1'!E131,'KB 2'!E131,'KB 3'!E131,'KB 4'!E131,'KB 5'!E131,'KB 6'!E131,'KB 7'!E131,'KB 8'!E131,'KB 9'!E131,'KB 10'!E131,'KB 11'!E131,'KB 12'!E131,'KB 13'!E131,'KB 14'!E131,'KB 15'!E131,'KB 16'!E131,'KB 17'!E131,'KB 18'!E131,'KB 19'!E131,'KB 20'!E131,'KB 21'!E131,'KB 22'!E131,)</f>
        <v>0</v>
      </c>
      <c r="F131" s="446">
        <f>SUM('KB 1'!F131,'KB 2'!F131,'KB 3'!F131,'KB 4'!F131,'KB 5'!F131,'KB 6'!F131,'KB 7'!F131,'KB 8'!F131,'KB 9'!F131,'KB 10'!F131,'KB 11'!F131,'KB 12'!F131,'KB 13'!F131,'KB 14'!F131,'KB 15'!F131,'KB 16'!F131,'KB 17'!F131,'KB 18'!F131,'KB 19'!F131,'KB 20'!F131,'KB 21'!F131,'KB 22'!F131,)</f>
        <v>0</v>
      </c>
      <c r="G131" s="459">
        <f>SUM('KB 1'!G131,'KB 2'!G131,'KB 3'!G131,'KB 4'!G131,'KB 5'!G131,'KB 6'!G131,'KB 7'!G131,'KB 8'!G131,'KB 9'!G131,'KB 10'!G131,'KB 11'!G131,'KB 12'!G131,'KB 13'!G131,'KB 14'!G131,'KB 15'!G131,'KB 16'!G131,'KB 17'!G131,'KB 18'!G131,'KB 19'!G131,'KB 20'!G131,'KB 21'!G131,'KB 22'!G131,)</f>
        <v>0</v>
      </c>
      <c r="H131" s="460" t="str">
        <f>H97</f>
        <v>PARASHIKIMI I TE ARDHURAVE</v>
      </c>
      <c r="I131" s="450">
        <f>SUM('KB 1'!I131,'KB 2'!I131,'KB 3'!I131,'KB 4'!I131,'KB 5'!I131,'KB 6'!I131,'KB 7'!I131,'KB 8'!I131,'KB 9'!I131,'KB 10'!I131,'KB 11'!I131,'KB 12'!I131,'KB 13'!I131,'KB 14'!I131,'KB 15'!I131,'KB 16'!I131,'KB 17'!I131,'KB 18'!I131,'KB 19'!I131,'KB 20'!I131,'KB 21'!I131,'KB 22'!I131,)</f>
        <v>0</v>
      </c>
      <c r="J131" s="450">
        <f>SUM('KB 1'!J131,'KB 2'!J131,'KB 3'!J131,'KB 4'!J131,'KB 5'!J131,'KB 6'!J131,'KB 7'!J131,'KB 8'!J131,'KB 9'!J131,'KB 10'!J131,'KB 11'!J131,'KB 12'!J131,'KB 13'!J131,'KB 14'!J131,'KB 15'!J131,'KB 16'!J131,'KB 17'!J131,'KB 18'!J131,'KB 19'!J131,'KB 20'!J131,'KB 21'!J131,'KB 22'!J131,)</f>
        <v>0</v>
      </c>
      <c r="K131" s="427">
        <f>SUM('KB 1'!K131,'KB 2'!K131,'KB 3'!K131,'KB 4'!K131,'KB 5'!K131,'KB 6'!K131,'KB 7'!K131,'KB 8'!K131,'KB 9'!K131,'KB 10'!K131,'KB 11'!K131,'KB 12'!K131,'KB 13'!K131,'KB 14'!K131,'KB 15'!K131,'KB 16'!K131,'KB 17'!K131,'KB 18'!K131,'KB 19'!K131,'KB 20'!K131,'KB 21'!K131,'KB 22'!K131,)</f>
        <v>0</v>
      </c>
      <c r="L131" s="427">
        <f>SUM('KB 1'!L131,'KB 2'!L131,'KB 3'!L131,'KB 4'!L131,'KB 5'!L131,'KB 6'!L131,'KB 7'!L131,'KB 8'!L131,'KB 9'!L131,'KB 10'!L131,'KB 11'!L131,'KB 12'!L131,'KB 13'!L131,'KB 14'!L131,'KB 15'!L131,'KB 16'!L131,'KB 17'!L131,'KB 18'!L131,'KB 19'!L131,'KB 20'!L131,'KB 21'!L131,'KB 22'!L131,)</f>
        <v>0</v>
      </c>
      <c r="M131" s="427">
        <f>SUM('KB 1'!M131,'KB 2'!M131,'KB 3'!M131,'KB 4'!M131,'KB 5'!M131,'KB 6'!M131,'KB 7'!M131,'KB 8'!M131,'KB 9'!M131,'KB 10'!M131,'KB 11'!M131,'KB 12'!M131,'KB 13'!M131,'KB 14'!M131,'KB 15'!M131,'KB 16'!M131,'KB 17'!M131,'KB 18'!M131,'KB 19'!M131,'KB 20'!M131,'KB 21'!M131,'KB 22'!M131,)</f>
        <v>0</v>
      </c>
    </row>
    <row r="132" spans="1:13" ht="9" hidden="1" x14ac:dyDescent="0.15">
      <c r="A132" s="445" t="str">
        <f t="shared" si="6"/>
        <v>Mirembajtje</v>
      </c>
      <c r="B132" s="969">
        <f>B64</f>
        <v>602</v>
      </c>
      <c r="C132" s="970"/>
      <c r="D132" s="446">
        <f>SUM('KB 1'!D132,'KB 2'!D132,'KB 3'!D132,'KB 4'!D132,'KB 5'!D132,'KB 6'!D132,'KB 7'!D132,'KB 8'!D132,'KB 9'!D132,'KB 10'!D132,'KB 11'!D132,'KB 12'!D132,'KB 13'!D132,'KB 14'!D132,'KB 15'!D132,'KB 16'!D132,'KB 17'!D132,'KB 18'!D132,'KB 19'!D132,'KB 20'!D132,'KB 21'!D132,'KB 22'!D132,)</f>
        <v>0</v>
      </c>
      <c r="E132" s="446">
        <f>SUM('KB 1'!E132,'KB 2'!E132,'KB 3'!E132,'KB 4'!E132,'KB 5'!E132,'KB 6'!E132,'KB 7'!E132,'KB 8'!E132,'KB 9'!E132,'KB 10'!E132,'KB 11'!E132,'KB 12'!E132,'KB 13'!E132,'KB 14'!E132,'KB 15'!E132,'KB 16'!E132,'KB 17'!E132,'KB 18'!E132,'KB 19'!E132,'KB 20'!E132,'KB 21'!E132,'KB 22'!E132,)</f>
        <v>0</v>
      </c>
      <c r="F132" s="446">
        <f>SUM('KB 1'!F132,'KB 2'!F132,'KB 3'!F132,'KB 4'!F132,'KB 5'!F132,'KB 6'!F132,'KB 7'!F132,'KB 8'!F132,'KB 9'!F132,'KB 10'!F132,'KB 11'!F132,'KB 12'!F132,'KB 13'!F132,'KB 14'!F132,'KB 15'!F132,'KB 16'!F132,'KB 17'!F132,'KB 18'!F132,'KB 19'!F132,'KB 20'!F132,'KB 21'!F132,'KB 22'!F132,)</f>
        <v>0</v>
      </c>
      <c r="G132" s="459"/>
      <c r="H132" s="459"/>
      <c r="I132" s="459"/>
      <c r="J132" s="464"/>
      <c r="K132" s="465"/>
    </row>
    <row r="133" spans="1:13" ht="9" hidden="1" x14ac:dyDescent="0.15">
      <c r="A133" s="445" t="str">
        <f t="shared" si="6"/>
        <v xml:space="preserve">Shpenzime të tjera korrente </v>
      </c>
      <c r="B133" s="969">
        <f>B65</f>
        <v>603</v>
      </c>
      <c r="C133" s="970"/>
      <c r="D133" s="446">
        <f>SUM('KB 1'!D133,'KB 2'!D133,'KB 3'!D133,'KB 4'!D133,'KB 5'!D133,'KB 6'!D133,'KB 7'!D133,'KB 8'!D133,'KB 9'!D133,'KB 10'!D133,'KB 11'!D133,'KB 12'!D133,'KB 13'!D133,'KB 14'!D133,'KB 15'!D133,'KB 16'!D133,'KB 17'!D133,'KB 18'!D133,'KB 19'!D133,'KB 20'!D133,'KB 21'!D133,'KB 22'!D133,)</f>
        <v>0</v>
      </c>
      <c r="E133" s="446">
        <f>SUM('KB 1'!E133,'KB 2'!E133,'KB 3'!E133,'KB 4'!E133,'KB 5'!E133,'KB 6'!E133,'KB 7'!E133,'KB 8'!E133,'KB 9'!E133,'KB 10'!E133,'KB 11'!E133,'KB 12'!E133,'KB 13'!E133,'KB 14'!E133,'KB 15'!E133,'KB 16'!E133,'KB 17'!E133,'KB 18'!E133,'KB 19'!E133,'KB 20'!E133,'KB 21'!E133,'KB 22'!E133,)</f>
        <v>0</v>
      </c>
      <c r="F133" s="446">
        <f>SUM('KB 1'!F133,'KB 2'!F133,'KB 3'!F133,'KB 4'!F133,'KB 5'!F133,'KB 6'!F133,'KB 7'!F133,'KB 8'!F133,'KB 9'!F133,'KB 10'!F133,'KB 11'!F133,'KB 12'!F133,'KB 13'!F133,'KB 14'!F133,'KB 15'!F133,'KB 16'!F133,'KB 17'!F133,'KB 18'!F133,'KB 19'!F133,'KB 20'!F133,'KB 21'!F133,'KB 22'!F133,)</f>
        <v>0</v>
      </c>
      <c r="G133" s="459"/>
      <c r="H133" s="978" t="str">
        <f>H99</f>
        <v xml:space="preserve">SHUMA NETO E KËRKUAR </v>
      </c>
      <c r="I133" s="979"/>
      <c r="J133" s="979"/>
      <c r="K133" s="979"/>
      <c r="L133" s="979"/>
      <c r="M133" s="980"/>
    </row>
    <row r="134" spans="1:13" ht="9" hidden="1" x14ac:dyDescent="0.15">
      <c r="A134" s="445" t="str">
        <f t="shared" si="6"/>
        <v>Transferta</v>
      </c>
      <c r="B134" s="969" t="str">
        <f>B66</f>
        <v>604, 605, 606</v>
      </c>
      <c r="C134" s="970"/>
      <c r="D134" s="446">
        <f>SUM('KB 1'!D134,'KB 2'!D134,'KB 3'!D134,'KB 4'!D134,'KB 5'!D134,'KB 6'!D134,'KB 7'!D134,'KB 8'!D134,'KB 9'!D134,'KB 10'!D134,'KB 11'!D134,'KB 12'!D134,'KB 13'!D134,'KB 14'!D134,'KB 15'!D134,'KB 16'!D134,'KB 17'!D134,'KB 18'!D134,'KB 19'!D134,'KB 20'!D134,'KB 21'!D134,'KB 22'!D134,)</f>
        <v>0</v>
      </c>
      <c r="E134" s="446">
        <f>SUM('KB 1'!E134,'KB 2'!E134,'KB 3'!E134,'KB 4'!E134,'KB 5'!E134,'KB 6'!E134,'KB 7'!E134,'KB 8'!E134,'KB 9'!E134,'KB 10'!E134,'KB 11'!E134,'KB 12'!E134,'KB 13'!E134,'KB 14'!E134,'KB 15'!E134,'KB 16'!E134,'KB 17'!E134,'KB 18'!E134,'KB 19'!E134,'KB 20'!E134,'KB 21'!E134,'KB 22'!E134,)</f>
        <v>0</v>
      </c>
      <c r="F134" s="446">
        <f>SUM('KB 1'!F134,'KB 2'!F134,'KB 3'!F134,'KB 4'!F134,'KB 5'!F134,'KB 6'!F134,'KB 7'!F134,'KB 8'!F134,'KB 9'!F134,'KB 10'!F134,'KB 11'!F134,'KB 12'!F134,'KB 13'!F134,'KB 14'!F134,'KB 15'!F134,'KB 16'!F134,'KB 17'!F134,'KB 18'!F134,'KB 19'!F134,'KB 20'!F134,'KB 21'!F134,'KB 22'!F134,)</f>
        <v>0</v>
      </c>
      <c r="G134" s="459"/>
      <c r="H134" s="981"/>
      <c r="I134" s="982"/>
      <c r="J134" s="982"/>
      <c r="K134" s="982"/>
      <c r="L134" s="982"/>
      <c r="M134" s="983"/>
    </row>
    <row r="135" spans="1:13" ht="9" hidden="1" x14ac:dyDescent="0.15">
      <c r="A135" s="445" t="str">
        <f t="shared" si="6"/>
        <v>Interesa</v>
      </c>
      <c r="B135" s="969"/>
      <c r="C135" s="970"/>
      <c r="D135" s="446">
        <f>SUM('KB 1'!D135,'KB 2'!D135,'KB 3'!D135,'KB 4'!D135,'KB 5'!D135,'KB 6'!D135,'KB 7'!D135,'KB 8'!D135,'KB 9'!D135,'KB 10'!D135,'KB 11'!D135,'KB 12'!D135,'KB 13'!D135,'KB 14'!D135,'KB 15'!D135,'KB 16'!D135,'KB 17'!D135,'KB 18'!D135,'KB 19'!D135,'KB 20'!D135,'KB 21'!D135,'KB 22'!D135,)</f>
        <v>0</v>
      </c>
      <c r="E135" s="446">
        <f>SUM('KB 1'!E135,'KB 2'!E135,'KB 3'!E135,'KB 4'!E135,'KB 5'!E135,'KB 6'!E135,'KB 7'!E135,'KB 8'!E135,'KB 9'!E135,'KB 10'!E135,'KB 11'!E135,'KB 12'!E135,'KB 13'!E135,'KB 14'!E135,'KB 15'!E135,'KB 16'!E135,'KB 17'!E135,'KB 18'!E135,'KB 19'!E135,'KB 20'!E135,'KB 21'!E135,'KB 22'!E135,)</f>
        <v>0</v>
      </c>
      <c r="F135" s="446">
        <f>SUM('KB 1'!F135,'KB 2'!F135,'KB 3'!F135,'KB 4'!F135,'KB 5'!F135,'KB 6'!F135,'KB 7'!F135,'KB 8'!F135,'KB 9'!F135,'KB 10'!F135,'KB 11'!F135,'KB 12'!F135,'KB 13'!F135,'KB 14'!F135,'KB 15'!F135,'KB 16'!F135,'KB 17'!F135,'KB 18'!F135,'KB 19'!F135,'KB 20'!F135,'KB 21'!F135,'KB 22'!F135,)</f>
        <v>0</v>
      </c>
      <c r="G135" s="459"/>
      <c r="H135" s="467"/>
      <c r="I135" s="984" t="str">
        <f>I123</f>
        <v>Fakti Viti i kaluar</v>
      </c>
      <c r="J135" s="984" t="str">
        <f>J123</f>
        <v>Viti aktual (buxheti)</v>
      </c>
      <c r="K135" s="985">
        <f>K123</f>
        <v>2013</v>
      </c>
      <c r="L135" s="985">
        <f>L123</f>
        <v>2014</v>
      </c>
      <c r="M135" s="985">
        <f>M123</f>
        <v>2015</v>
      </c>
    </row>
    <row r="136" spans="1:13" ht="9" hidden="1" x14ac:dyDescent="0.15">
      <c r="A136" s="445" t="str">
        <f t="shared" si="6"/>
        <v xml:space="preserve">Të tjera </v>
      </c>
      <c r="B136" s="891" t="str">
        <f>IF(OR(D136&lt;0,E136&lt;0,F136&lt;0),"STOP","OK!")</f>
        <v>OK!</v>
      </c>
      <c r="C136" s="892"/>
      <c r="D136" s="468">
        <f>SUM('KB 1'!D136,'KB 2'!D136,'KB 3'!D136,'KB 4'!D136,'KB 5'!D136,'KB 6'!D136,'KB 7'!D136,'KB 8'!D136,'KB 9'!D136,'KB 10'!D136,'KB 11'!D136,'KB 12'!D136,'KB 13'!D136,'KB 14'!D136,'KB 15'!D136,'KB 16'!D136,'KB 17'!D136,'KB 18'!D136,'KB 19'!D136,'KB 20'!D136,'KB 21'!D136,'KB 22'!D136,)</f>
        <v>0</v>
      </c>
      <c r="E136" s="468">
        <f>SUM('KB 1'!E136,'KB 2'!E136,'KB 3'!E136,'KB 4'!E136,'KB 5'!E136,'KB 6'!E136,'KB 7'!E136,'KB 8'!E136,'KB 9'!E136,'KB 10'!E136,'KB 11'!E136,'KB 12'!E136,'KB 13'!E136,'KB 14'!E136,'KB 15'!E136,'KB 16'!E136,'KB 17'!E136,'KB 18'!E136,'KB 19'!E136,'KB 20'!E136,'KB 21'!E136,'KB 22'!E136,)</f>
        <v>0</v>
      </c>
      <c r="F136" s="468">
        <f>SUM('KB 1'!F136,'KB 2'!F136,'KB 3'!F136,'KB 4'!F136,'KB 5'!F136,'KB 6'!F136,'KB 7'!F136,'KB 8'!F136,'KB 9'!F136,'KB 10'!F136,'KB 11'!F136,'KB 12'!F136,'KB 13'!F136,'KB 14'!F136,'KB 15'!F136,'KB 16'!F136,'KB 17'!F136,'KB 18'!F136,'KB 19'!F136,'KB 20'!F136,'KB 21'!F136,'KB 22'!F136,)</f>
        <v>0</v>
      </c>
      <c r="G136" s="459"/>
      <c r="H136" s="467"/>
      <c r="I136" s="972"/>
      <c r="J136" s="972"/>
      <c r="K136" s="974"/>
      <c r="L136" s="974"/>
      <c r="M136" s="974"/>
    </row>
    <row r="137" spans="1:13" ht="9" hidden="1" x14ac:dyDescent="0.15">
      <c r="A137" s="445" t="str">
        <f>A116</f>
        <v>SHPENZIME TË PARASHIKUARA</v>
      </c>
      <c r="B137" s="450">
        <f>SUM('KB 1'!B137,'KB 2'!B137,'KB 3'!B137,'KB 4'!B137,'KB 5'!B137,'KB 6'!B137,'KB 7'!B137,'KB 8'!B137,'KB 9'!B137,'KB 10'!B137,'KB 11'!B137,'KB 12'!B137,'KB 13'!B137,'KB 14'!B137,'KB 15'!B137,'KB 16'!B137,'KB 17'!B137,'KB 18'!B137,'KB 19'!B137,'KB 20'!B137,'KB 21'!B137,'KB 22'!B137,)</f>
        <v>412</v>
      </c>
      <c r="C137" s="450">
        <f>SUM('KB 1'!C137,'KB 2'!C137,'KB 3'!C137,'KB 4'!C137,'KB 5'!C137,'KB 6'!C137,'KB 7'!C137,'KB 8'!C137,'KB 9'!C137,'KB 10'!C137,'KB 11'!C137,'KB 12'!C137,'KB 13'!C137,'KB 14'!C137,'KB 15'!C137,'KB 16'!C137,'KB 17'!C137,'KB 18'!C137,'KB 19'!C137,'KB 20'!C137,'KB 21'!C137,'KB 22'!C137,)</f>
        <v>850</v>
      </c>
      <c r="D137" s="427">
        <f>SUM('KB 1'!D137,'KB 2'!D137,'KB 3'!D137,'KB 4'!D137,'KB 5'!D137,'KB 6'!D137,'KB 7'!D137,'KB 8'!D137,'KB 9'!D137,'KB 10'!D137,'KB 11'!D137,'KB 12'!D137,'KB 13'!D137,'KB 14'!D137,'KB 15'!D137,'KB 16'!D137,'KB 17'!D137,'KB 18'!D137,'KB 19'!D137,'KB 20'!D137,'KB 21'!D137,'KB 22'!D137,)</f>
        <v>0</v>
      </c>
      <c r="E137" s="427">
        <f>SUM('KB 1'!E137,'KB 2'!E137,'KB 3'!E137,'KB 4'!E137,'KB 5'!E137,'KB 6'!E137,'KB 7'!E137,'KB 8'!E137,'KB 9'!E137,'KB 10'!E137,'KB 11'!E137,'KB 12'!E137,'KB 13'!E137,'KB 14'!E137,'KB 15'!E137,'KB 16'!E137,'KB 17'!E137,'KB 18'!E137,'KB 19'!E137,'KB 20'!E137,'KB 21'!E137,'KB 22'!E137,)</f>
        <v>0</v>
      </c>
      <c r="F137" s="427">
        <f>SUM('KB 1'!F137,'KB 2'!F137,'KB 3'!F137,'KB 4'!F137,'KB 5'!F137,'KB 6'!F137,'KB 7'!F137,'KB 8'!F137,'KB 9'!F137,'KB 10'!F137,'KB 11'!F137,'KB 12'!F137,'KB 13'!F137,'KB 14'!F137,'KB 15'!F137,'KB 16'!F137,'KB 17'!F137,'KB 18'!F137,'KB 19'!F137,'KB 20'!F137,'KB 21'!F137,'KB 22'!F137,)</f>
        <v>0</v>
      </c>
      <c r="G137" s="459"/>
      <c r="H137" s="469" t="str">
        <f>H103</f>
        <v>SHUMA NETO E KËRKUAR</v>
      </c>
      <c r="I137" s="431">
        <f>SUM('KB 1'!I137,'KB 2'!I137,'KB 3'!I137,'KB 4'!I137,'KB 5'!I137,'KB 6'!I137,'KB 7'!I137,'KB 8'!I137,'KB 9'!I137,'KB 10'!I137,'KB 11'!I137,'KB 12'!I137,'KB 13'!I137,'KB 14'!I137,'KB 15'!I137,'KB 16'!I137,'KB 17'!I137,'KB 18'!I137,'KB 19'!I137,'KB 20'!I137,'KB 21'!I137,'KB 22'!I137,)</f>
        <v>412</v>
      </c>
      <c r="J137" s="431">
        <f>SUM('KB 1'!J137,'KB 2'!J137,'KB 3'!J137,'KB 4'!J137,'KB 5'!J137,'KB 6'!J137,'KB 7'!J137,'KB 8'!J137,'KB 9'!J137,'KB 10'!J137,'KB 11'!J137,'KB 12'!J137,'KB 13'!J137,'KB 14'!J137,'KB 15'!J137,'KB 16'!J137,'KB 17'!J137,'KB 18'!J137,'KB 19'!J137,'KB 20'!J137,'KB 21'!J137,'KB 22'!J137,)</f>
        <v>850</v>
      </c>
      <c r="K137" s="431">
        <f>SUM('KB 1'!K137,'KB 2'!K137,'KB 3'!K137,'KB 4'!K137,'KB 5'!K137,'KB 6'!K137,'KB 7'!K137,'KB 8'!K137,'KB 9'!K137,'KB 10'!K137,'KB 11'!K137,'KB 12'!K137,'KB 13'!K137,'KB 14'!K137,'KB 15'!K137,'KB 16'!K137,'KB 17'!K137,'KB 18'!K137,'KB 19'!K137,'KB 20'!K137,'KB 21'!K137,'KB 22'!K137,)</f>
        <v>0</v>
      </c>
      <c r="L137" s="431">
        <f>SUM('KB 1'!L137,'KB 2'!L137,'KB 3'!L137,'KB 4'!L137,'KB 5'!L137,'KB 6'!L137,'KB 7'!L137,'KB 8'!L137,'KB 9'!L137,'KB 10'!L137,'KB 11'!L137,'KB 12'!L137,'KB 13'!L137,'KB 14'!L137,'KB 15'!L137,'KB 16'!L137,'KB 17'!L137,'KB 18'!L137,'KB 19'!L137,'KB 20'!L137,'KB 21'!L137,'KB 22'!L137,)</f>
        <v>0</v>
      </c>
      <c r="M137" s="431">
        <f>SUM('KB 1'!M137,'KB 2'!M137,'KB 3'!M137,'KB 4'!M137,'KB 5'!M137,'KB 6'!M137,'KB 7'!M137,'KB 8'!M137,'KB 9'!M137,'KB 10'!M137,'KB 11'!M137,'KB 12'!M137,'KB 13'!M137,'KB 14'!M137,'KB 15'!M137,'KB 16'!M137,'KB 17'!M137,'KB 18'!M137,'KB 19'!M137,'KB 20'!M137,'KB 21'!M137,'KB 22'!M137,)</f>
        <v>0</v>
      </c>
    </row>
    <row r="138" spans="1:13" ht="9" hidden="1" x14ac:dyDescent="0.15">
      <c r="G138" s="459"/>
    </row>
    <row r="139" spans="1:13" ht="9" hidden="1" x14ac:dyDescent="0.15">
      <c r="A139" s="470" t="str">
        <f>A105</f>
        <v>Shpjegimi</v>
      </c>
      <c r="B139" s="986"/>
      <c r="C139" s="987"/>
      <c r="D139" s="987"/>
      <c r="E139" s="987"/>
      <c r="F139" s="987"/>
      <c r="G139" s="987"/>
      <c r="H139" s="987"/>
      <c r="I139" s="987"/>
      <c r="J139" s="987"/>
      <c r="K139" s="987"/>
      <c r="L139" s="987"/>
      <c r="M139" s="988"/>
    </row>
    <row r="140" spans="1:13" ht="9" hidden="1" x14ac:dyDescent="0.15">
      <c r="B140" s="989"/>
      <c r="C140" s="990"/>
      <c r="D140" s="990"/>
      <c r="E140" s="990"/>
      <c r="F140" s="990"/>
      <c r="G140" s="990"/>
      <c r="H140" s="990"/>
      <c r="I140" s="990"/>
      <c r="J140" s="990"/>
      <c r="K140" s="990"/>
      <c r="L140" s="990"/>
      <c r="M140" s="991"/>
    </row>
    <row r="141" spans="1:13" ht="9" hidden="1" x14ac:dyDescent="0.15"/>
    <row r="142" spans="1:13" ht="9.75" hidden="1" thickBot="1" x14ac:dyDescent="0.2"/>
    <row r="143" spans="1:13" ht="9" hidden="1" x14ac:dyDescent="0.15">
      <c r="A143" s="553"/>
      <c r="B143" s="993"/>
      <c r="C143" s="993"/>
      <c r="D143" s="993"/>
      <c r="E143" s="993"/>
      <c r="F143" s="994"/>
      <c r="G143" s="994"/>
      <c r="H143" s="994"/>
      <c r="I143" s="994">
        <f>B$7</f>
        <v>0</v>
      </c>
      <c r="J143" s="994"/>
      <c r="K143" s="994"/>
      <c r="L143" s="994"/>
      <c r="M143" s="995"/>
    </row>
    <row r="144" spans="1:13" ht="9" hidden="1" x14ac:dyDescent="0.15">
      <c r="A144" s="554"/>
      <c r="B144" s="555"/>
      <c r="C144" s="555"/>
      <c r="D144" s="555"/>
      <c r="E144" s="555"/>
      <c r="F144" s="555"/>
      <c r="G144" s="555"/>
      <c r="H144" s="555"/>
      <c r="I144" s="555"/>
      <c r="J144" s="555"/>
      <c r="K144" s="555"/>
      <c r="L144" s="555"/>
      <c r="M144" s="556"/>
    </row>
    <row r="145" spans="1:13" ht="9" hidden="1" x14ac:dyDescent="0.15">
      <c r="A145" s="996">
        <f>A111</f>
        <v>0</v>
      </c>
      <c r="B145" s="997"/>
      <c r="C145" s="997"/>
      <c r="D145" s="997"/>
      <c r="E145" s="997"/>
      <c r="F145" s="998"/>
      <c r="G145" s="557"/>
      <c r="H145" s="999"/>
      <c r="I145" s="997"/>
      <c r="J145" s="997"/>
      <c r="K145" s="997"/>
      <c r="L145" s="997"/>
      <c r="M145" s="1000"/>
    </row>
    <row r="146" spans="1:13" ht="18" hidden="1" x14ac:dyDescent="0.15">
      <c r="A146" s="558"/>
      <c r="B146" s="559" t="str">
        <f>I135</f>
        <v>Fakti Viti i kaluar</v>
      </c>
      <c r="C146" s="559" t="str">
        <f>J135</f>
        <v>Viti aktual (buxheti)</v>
      </c>
      <c r="D146" s="560">
        <f>K135</f>
        <v>2013</v>
      </c>
      <c r="E146" s="560">
        <f>L135</f>
        <v>2014</v>
      </c>
      <c r="F146" s="560">
        <f>M135</f>
        <v>2015</v>
      </c>
      <c r="G146" s="557"/>
      <c r="H146" s="561"/>
      <c r="I146" s="559"/>
      <c r="J146" s="559"/>
      <c r="K146" s="560"/>
      <c r="L146" s="560"/>
      <c r="M146" s="562"/>
    </row>
    <row r="147" spans="1:13" ht="19.5" hidden="1" x14ac:dyDescent="0.15">
      <c r="A147" s="563"/>
      <c r="B147" s="564"/>
      <c r="C147" s="565"/>
      <c r="D147" s="565"/>
      <c r="E147" s="565"/>
      <c r="F147" s="565"/>
      <c r="G147" s="557">
        <f>SUM('KB 1'!G147,'KB 2'!G147,'KB 3'!G147,'KB 4'!G147,'KB 5'!G147,'KB 6'!G147,'KB 7'!G147,'KB 8'!G147,'KB 9'!G147,'KB 10'!G147,'KB 11'!G147,'KB 12'!G147,'KB 13'!G147,'KB 14'!G147,'KB 15'!G147,'KB 16'!G147,'KB 17'!G147,'KB 18'!G147,'KB 19'!G147,'KB 20'!G147,'KB 21'!G147,'KB 22'!G147,)</f>
        <v>0</v>
      </c>
      <c r="H147" s="566"/>
      <c r="I147" s="564"/>
      <c r="J147" s="565"/>
      <c r="K147" s="565"/>
      <c r="L147" s="565"/>
      <c r="M147" s="567"/>
    </row>
    <row r="148" spans="1:13" ht="19.5" hidden="1" x14ac:dyDescent="0.15">
      <c r="A148" s="563"/>
      <c r="B148" s="568"/>
      <c r="C148" s="569"/>
      <c r="D148" s="570"/>
      <c r="E148" s="570"/>
      <c r="F148" s="570"/>
      <c r="G148" s="557">
        <f>SUM('KB 1'!G148,'KB 2'!G148,'KB 3'!G148,'KB 4'!G148,'KB 5'!G148,'KB 6'!G148,'KB 7'!G148,'KB 8'!G148,'KB 9'!G148,'KB 10'!G148,'KB 11'!G148,'KB 12'!G148,'KB 13'!G148,'KB 14'!G148,'KB 15'!G148,'KB 16'!G148,'KB 17'!G148,'KB 18'!G148,'KB 19'!G148,'KB 20'!G148,'KB 21'!G148,'KB 22'!G148,)</f>
        <v>0</v>
      </c>
      <c r="H148" s="566"/>
      <c r="I148" s="571"/>
      <c r="J148" s="572"/>
      <c r="K148" s="572"/>
      <c r="L148" s="572"/>
      <c r="M148" s="573"/>
    </row>
    <row r="149" spans="1:13" ht="19.5" hidden="1" x14ac:dyDescent="0.15">
      <c r="A149" s="563"/>
      <c r="B149" s="568"/>
      <c r="C149" s="569"/>
      <c r="D149" s="570"/>
      <c r="E149" s="570"/>
      <c r="F149" s="570"/>
      <c r="G149" s="557">
        <f>SUM('KB 1'!G149,'KB 2'!G149,'KB 3'!G149,'KB 4'!G149,'KB 5'!G149,'KB 6'!G149,'KB 7'!G149,'KB 8'!G149,'KB 9'!G149,'KB 10'!G149,'KB 11'!G149,'KB 12'!G149,'KB 13'!G149,'KB 14'!G149,'KB 15'!G149,'KB 16'!G149,'KB 17'!G149,'KB 18'!G149,'KB 19'!G149,'KB 20'!G149,'KB 21'!G149,'KB 22'!G149,)</f>
        <v>0</v>
      </c>
      <c r="H149" s="566"/>
      <c r="I149" s="571"/>
      <c r="J149" s="572"/>
      <c r="K149" s="572"/>
      <c r="L149" s="572"/>
      <c r="M149" s="573"/>
    </row>
    <row r="150" spans="1:13" ht="19.5" hidden="1" x14ac:dyDescent="0.15">
      <c r="A150" s="563"/>
      <c r="B150" s="568"/>
      <c r="C150" s="569"/>
      <c r="D150" s="570"/>
      <c r="E150" s="570"/>
      <c r="F150" s="570"/>
      <c r="G150" s="557">
        <f>SUM('KB 1'!G150,'KB 2'!G150,'KB 3'!G150,'KB 4'!G150,'KB 5'!G150,'KB 6'!G150,'KB 7'!G150,'KB 8'!G150,'KB 9'!G150,'KB 10'!G150,'KB 11'!G150,'KB 12'!G150,'KB 13'!G150,'KB 14'!G150,'KB 15'!G150,'KB 16'!G150,'KB 17'!G150,'KB 18'!G150,'KB 19'!G150,'KB 20'!G150,'KB 21'!G150,'KB 22'!G150,)</f>
        <v>0</v>
      </c>
      <c r="H150" s="566"/>
      <c r="I150" s="571"/>
      <c r="J150" s="572"/>
      <c r="K150" s="572"/>
      <c r="L150" s="572"/>
      <c r="M150" s="573"/>
    </row>
    <row r="151" spans="1:13" ht="19.5" hidden="1" x14ac:dyDescent="0.15">
      <c r="A151" s="563"/>
      <c r="B151" s="574"/>
      <c r="C151" s="574"/>
      <c r="D151" s="575"/>
      <c r="E151" s="575"/>
      <c r="F151" s="575"/>
      <c r="G151" s="557">
        <f>SUM('KB 1'!G151,'KB 2'!G151,'KB 3'!G151,'KB 4'!G151,'KB 5'!G151,'KB 6'!G151,'KB 7'!G151,'KB 8'!G151,'KB 9'!G151,'KB 10'!G151,'KB 11'!G151,'KB 12'!G151,'KB 13'!G151,'KB 14'!G151,'KB 15'!G151,'KB 16'!G151,'KB 17'!G151,'KB 18'!G151,'KB 19'!G151,'KB 20'!G151,'KB 21'!G151,'KB 22'!G151,)</f>
        <v>0</v>
      </c>
      <c r="H151" s="566"/>
      <c r="I151" s="571"/>
      <c r="J151" s="572"/>
      <c r="K151" s="572"/>
      <c r="L151" s="572"/>
      <c r="M151" s="573"/>
    </row>
    <row r="152" spans="1:13" ht="9" hidden="1" x14ac:dyDescent="0.15">
      <c r="A152" s="576"/>
      <c r="B152" s="577"/>
      <c r="C152" s="577"/>
      <c r="D152" s="555"/>
      <c r="E152" s="555"/>
      <c r="F152" s="578"/>
      <c r="G152" s="555">
        <f>SUM('KB 1'!G152,'KB 2'!G152,'KB 3'!G152,'KB 4'!G152,'KB 5'!G152,'KB 6'!G152,'KB 7'!G152,'KB 8'!G152,'KB 9'!G152,'KB 10'!G152,'KB 11'!G152,'KB 12'!G152,'KB 13'!G152,'KB 14'!G152,'KB 15'!G152,'KB 16'!G152,'KB 17'!G152,'KB 18'!G152,'KB 19'!G152,'KB 20'!G152,'KB 21'!G152,'KB 22'!G152,)</f>
        <v>0</v>
      </c>
      <c r="H152" s="566"/>
      <c r="I152" s="571"/>
      <c r="J152" s="579"/>
      <c r="K152" s="579"/>
      <c r="L152" s="579"/>
      <c r="M152" s="580"/>
    </row>
    <row r="153" spans="1:13" ht="9" hidden="1" x14ac:dyDescent="0.15">
      <c r="A153" s="935" t="str">
        <f>A118</f>
        <v xml:space="preserve">KOSTO DIREKTE PËR PROJEKTE &amp; SHPENZIME KAPITALE </v>
      </c>
      <c r="B153" s="936"/>
      <c r="C153" s="936"/>
      <c r="D153" s="936"/>
      <c r="E153" s="936"/>
      <c r="F153" s="937"/>
      <c r="G153" s="581">
        <f>SUM('KB 1'!G153,'KB 2'!G153,'KB 3'!G153,'KB 4'!G153,'KB 5'!G153,'KB 6'!G153,'KB 7'!G153,'KB 8'!G153,'KB 9'!G153,'KB 10'!G153,'KB 11'!G153,'KB 12'!G153,'KB 13'!G153,'KB 14'!G153,'KB 15'!G153,'KB 16'!G153,'KB 17'!G153,'KB 18'!G153,'KB 19'!G153,'KB 20'!G153,'KB 21'!G153,'KB 22'!G153,)</f>
        <v>0</v>
      </c>
      <c r="H153" s="566"/>
      <c r="I153" s="582"/>
      <c r="J153" s="582"/>
      <c r="K153" s="582"/>
      <c r="L153" s="582"/>
      <c r="M153" s="583"/>
    </row>
    <row r="154" spans="1:13" ht="9" hidden="1" x14ac:dyDescent="0.15">
      <c r="A154" s="445" t="str">
        <f>A119</f>
        <v xml:space="preserve">Pagat </v>
      </c>
      <c r="B154" s="598">
        <f>B119</f>
        <v>600</v>
      </c>
      <c r="C154" s="599">
        <f>C119</f>
        <v>0</v>
      </c>
      <c r="D154" s="446">
        <f t="shared" ref="D154:F163" si="7">D51+D85+D119</f>
        <v>2048</v>
      </c>
      <c r="E154" s="446">
        <f t="shared" si="7"/>
        <v>2130</v>
      </c>
      <c r="F154" s="446">
        <f t="shared" si="7"/>
        <v>2216</v>
      </c>
      <c r="G154" s="581">
        <f>SUM('KB 1'!G154,'KB 2'!G154,'KB 3'!G154,'KB 4'!G154,'KB 5'!G154,'KB 6'!G154,'KB 7'!G154,'KB 8'!G154,'KB 9'!G154,'KB 10'!G154,'KB 11'!G154,'KB 12'!G154,'KB 13'!G154,'KB 14'!G154,'KB 15'!G154,'KB 16'!G154,'KB 17'!G154,'KB 18'!G154,'KB 19'!G154,'KB 20'!G154,'KB 21'!G154,'KB 22'!G154,)</f>
        <v>0</v>
      </c>
      <c r="H154" s="566"/>
      <c r="I154" s="584"/>
      <c r="J154" s="574"/>
      <c r="K154" s="575"/>
      <c r="L154" s="575"/>
      <c r="M154" s="585"/>
    </row>
    <row r="155" spans="1:13" ht="9" hidden="1" x14ac:dyDescent="0.15">
      <c r="A155" s="445" t="str">
        <f t="shared" ref="A155:F164" si="8">A120</f>
        <v xml:space="preserve">Sigurimet shoqërore </v>
      </c>
      <c r="B155" s="598">
        <f t="shared" si="8"/>
        <v>601</v>
      </c>
      <c r="C155" s="599">
        <f t="shared" si="8"/>
        <v>0</v>
      </c>
      <c r="D155" s="446">
        <f t="shared" si="7"/>
        <v>0</v>
      </c>
      <c r="E155" s="446">
        <f t="shared" si="7"/>
        <v>0</v>
      </c>
      <c r="F155" s="446">
        <f t="shared" si="7"/>
        <v>0</v>
      </c>
      <c r="G155" s="581"/>
      <c r="H155" s="581"/>
      <c r="I155" s="581"/>
      <c r="J155" s="581"/>
      <c r="K155" s="586"/>
      <c r="L155" s="555"/>
      <c r="M155" s="556"/>
    </row>
    <row r="156" spans="1:13" ht="9" hidden="1" x14ac:dyDescent="0.15">
      <c r="A156" s="445" t="str">
        <f t="shared" si="8"/>
        <v xml:space="preserve">Mirëmbajtje </v>
      </c>
      <c r="B156" s="598">
        <f t="shared" si="8"/>
        <v>602</v>
      </c>
      <c r="C156" s="599">
        <f t="shared" si="8"/>
        <v>0</v>
      </c>
      <c r="D156" s="446">
        <f t="shared" si="7"/>
        <v>0</v>
      </c>
      <c r="E156" s="446">
        <f t="shared" si="7"/>
        <v>0</v>
      </c>
      <c r="F156" s="446">
        <f t="shared" si="7"/>
        <v>0</v>
      </c>
      <c r="G156" s="581"/>
      <c r="H156" s="1001" t="str">
        <f>H121</f>
        <v xml:space="preserve">PARASHIKIMI I TË ARDHURAVE ME DESTINACION  </v>
      </c>
      <c r="I156" s="1001"/>
      <c r="J156" s="1001"/>
      <c r="K156" s="1001"/>
      <c r="L156" s="1001"/>
      <c r="M156" s="1002"/>
    </row>
    <row r="157" spans="1:13" ht="9" hidden="1" x14ac:dyDescent="0.15">
      <c r="A157" s="445" t="str">
        <f t="shared" si="8"/>
        <v xml:space="preserve">Shpenzime të tjera korrente </v>
      </c>
      <c r="B157" s="598">
        <f t="shared" si="8"/>
        <v>603</v>
      </c>
      <c r="C157" s="599">
        <f t="shared" si="8"/>
        <v>0</v>
      </c>
      <c r="D157" s="446">
        <f t="shared" si="7"/>
        <v>0</v>
      </c>
      <c r="E157" s="446">
        <f t="shared" si="7"/>
        <v>0</v>
      </c>
      <c r="F157" s="446">
        <f t="shared" si="7"/>
        <v>0</v>
      </c>
      <c r="G157" s="555"/>
      <c r="H157" s="1001"/>
      <c r="I157" s="1001"/>
      <c r="J157" s="1001"/>
      <c r="K157" s="1001"/>
      <c r="L157" s="1001"/>
      <c r="M157" s="1002"/>
    </row>
    <row r="158" spans="1:13" ht="9" hidden="1" x14ac:dyDescent="0.15">
      <c r="A158" s="445" t="str">
        <f t="shared" si="8"/>
        <v xml:space="preserve">Transferta të brendshme </v>
      </c>
      <c r="B158" s="598">
        <f t="shared" si="8"/>
        <v>604</v>
      </c>
      <c r="C158" s="599">
        <f t="shared" si="8"/>
        <v>0</v>
      </c>
      <c r="D158" s="446">
        <f t="shared" si="7"/>
        <v>0</v>
      </c>
      <c r="E158" s="446">
        <f t="shared" si="7"/>
        <v>0</v>
      </c>
      <c r="F158" s="446">
        <f t="shared" si="7"/>
        <v>0</v>
      </c>
      <c r="G158" s="581"/>
      <c r="H158" s="587"/>
      <c r="I158" s="1004" t="str">
        <f>I135</f>
        <v>Fakti Viti i kaluar</v>
      </c>
      <c r="J158" s="1004" t="str">
        <f>J135</f>
        <v>Viti aktual (buxheti)</v>
      </c>
      <c r="K158" s="1006">
        <f>K135</f>
        <v>2013</v>
      </c>
      <c r="L158" s="1006">
        <f>L135</f>
        <v>2014</v>
      </c>
      <c r="M158" s="1008">
        <f>M135</f>
        <v>2015</v>
      </c>
    </row>
    <row r="159" spans="1:13" ht="9" hidden="1" x14ac:dyDescent="0.15">
      <c r="A159" s="445" t="str">
        <f t="shared" si="8"/>
        <v xml:space="preserve">Transferta të jashtme </v>
      </c>
      <c r="B159" s="598">
        <f t="shared" si="8"/>
        <v>605</v>
      </c>
      <c r="C159" s="599">
        <f t="shared" si="8"/>
        <v>0</v>
      </c>
      <c r="D159" s="446">
        <f t="shared" si="7"/>
        <v>0</v>
      </c>
      <c r="E159" s="446">
        <f t="shared" si="7"/>
        <v>0</v>
      </c>
      <c r="F159" s="446">
        <f t="shared" si="7"/>
        <v>0</v>
      </c>
      <c r="G159" s="581"/>
      <c r="H159" s="587"/>
      <c r="I159" s="1015"/>
      <c r="J159" s="1015"/>
      <c r="K159" s="1016"/>
      <c r="L159" s="1016"/>
      <c r="M159" s="1017"/>
    </row>
    <row r="160" spans="1:13" ht="9" hidden="1" x14ac:dyDescent="0.15">
      <c r="A160" s="445" t="str">
        <f t="shared" si="8"/>
        <v xml:space="preserve">Transferta të tjera </v>
      </c>
      <c r="B160" s="598">
        <f t="shared" si="8"/>
        <v>606</v>
      </c>
      <c r="C160" s="599">
        <f t="shared" si="8"/>
        <v>0</v>
      </c>
      <c r="D160" s="446">
        <f t="shared" si="7"/>
        <v>0</v>
      </c>
      <c r="E160" s="446">
        <f t="shared" si="7"/>
        <v>0</v>
      </c>
      <c r="F160" s="446">
        <f t="shared" si="7"/>
        <v>0</v>
      </c>
      <c r="G160" s="581"/>
      <c r="H160" s="588" t="str">
        <f>H126</f>
        <v>Dhurime</v>
      </c>
      <c r="I160" s="565">
        <f t="shared" ref="I160:M164" si="9">I57+I91+I125</f>
        <v>0</v>
      </c>
      <c r="J160" s="565">
        <f t="shared" si="9"/>
        <v>0</v>
      </c>
      <c r="K160" s="565">
        <f t="shared" si="9"/>
        <v>0</v>
      </c>
      <c r="L160" s="565">
        <f t="shared" si="9"/>
        <v>0</v>
      </c>
      <c r="M160" s="567">
        <f t="shared" si="9"/>
        <v>0</v>
      </c>
    </row>
    <row r="161" spans="1:14" ht="9" hidden="1" x14ac:dyDescent="0.15">
      <c r="A161" s="445" t="str">
        <f t="shared" si="8"/>
        <v xml:space="preserve">Shpenzime kapitale </v>
      </c>
      <c r="B161" s="598" t="str">
        <f t="shared" si="8"/>
        <v>230 / 231</v>
      </c>
      <c r="C161" s="599">
        <f t="shared" si="8"/>
        <v>0</v>
      </c>
      <c r="D161" s="446">
        <f t="shared" si="7"/>
        <v>2912</v>
      </c>
      <c r="E161" s="446">
        <f t="shared" si="7"/>
        <v>1866</v>
      </c>
      <c r="F161" s="446">
        <f t="shared" si="7"/>
        <v>2053</v>
      </c>
      <c r="G161" s="581"/>
      <c r="H161" s="588" t="str">
        <f>H127</f>
        <v>Të ardhura të mbartura</v>
      </c>
      <c r="I161" s="565">
        <f t="shared" si="9"/>
        <v>0</v>
      </c>
      <c r="J161" s="565">
        <f t="shared" si="9"/>
        <v>0</v>
      </c>
      <c r="K161" s="565">
        <f t="shared" si="9"/>
        <v>0</v>
      </c>
      <c r="L161" s="565">
        <f t="shared" si="9"/>
        <v>0</v>
      </c>
      <c r="M161" s="567">
        <f t="shared" si="9"/>
        <v>0</v>
      </c>
    </row>
    <row r="162" spans="1:14" ht="9" hidden="1" x14ac:dyDescent="0.15">
      <c r="A162" s="445" t="str">
        <f t="shared" si="8"/>
        <v>Interesa</v>
      </c>
      <c r="B162" s="598">
        <f t="shared" si="8"/>
        <v>0</v>
      </c>
      <c r="C162" s="599">
        <f t="shared" si="8"/>
        <v>0</v>
      </c>
      <c r="D162" s="446">
        <f t="shared" si="7"/>
        <v>0</v>
      </c>
      <c r="E162" s="446">
        <f t="shared" si="7"/>
        <v>0</v>
      </c>
      <c r="F162" s="446">
        <f t="shared" si="7"/>
        <v>0</v>
      </c>
      <c r="G162" s="581"/>
      <c r="H162" s="588" t="str">
        <f>H128</f>
        <v>Burime të tjera (përfshi gjobat)</v>
      </c>
      <c r="I162" s="565">
        <f t="shared" si="9"/>
        <v>0</v>
      </c>
      <c r="J162" s="565">
        <f t="shared" si="9"/>
        <v>0</v>
      </c>
      <c r="K162" s="565">
        <f t="shared" si="9"/>
        <v>0</v>
      </c>
      <c r="L162" s="565">
        <f t="shared" si="9"/>
        <v>0</v>
      </c>
      <c r="M162" s="567">
        <f t="shared" si="9"/>
        <v>0</v>
      </c>
    </row>
    <row r="163" spans="1:14" ht="9" hidden="1" x14ac:dyDescent="0.15">
      <c r="A163" s="445" t="str">
        <f t="shared" si="8"/>
        <v xml:space="preserve">Të tjera </v>
      </c>
      <c r="B163" s="598">
        <f t="shared" si="8"/>
        <v>0</v>
      </c>
      <c r="C163" s="599">
        <f t="shared" si="8"/>
        <v>0</v>
      </c>
      <c r="D163" s="446">
        <f t="shared" si="7"/>
        <v>0</v>
      </c>
      <c r="E163" s="446">
        <f t="shared" si="7"/>
        <v>0</v>
      </c>
      <c r="F163" s="446">
        <f t="shared" si="7"/>
        <v>0</v>
      </c>
      <c r="G163" s="565">
        <f>G60+G94+G128</f>
        <v>0</v>
      </c>
      <c r="H163" s="588" t="str">
        <f>H129</f>
        <v xml:space="preserve">VLERËSIM I TË ARDHURAVE ME DESTINACION </v>
      </c>
      <c r="I163" s="565">
        <f t="shared" si="9"/>
        <v>0</v>
      </c>
      <c r="J163" s="565">
        <f t="shared" si="9"/>
        <v>0</v>
      </c>
      <c r="K163" s="565">
        <f t="shared" si="9"/>
        <v>0</v>
      </c>
      <c r="L163" s="565">
        <f t="shared" si="9"/>
        <v>0</v>
      </c>
      <c r="M163" s="567">
        <f t="shared" si="9"/>
        <v>0</v>
      </c>
    </row>
    <row r="164" spans="1:14" ht="9" hidden="1" x14ac:dyDescent="0.15">
      <c r="A164" s="935" t="str">
        <f t="shared" ref="A164:A172" si="10">A129</f>
        <v xml:space="preserve">SHPENZIME KORRENTE </v>
      </c>
      <c r="B164" s="936">
        <f t="shared" si="8"/>
        <v>0</v>
      </c>
      <c r="C164" s="936">
        <f t="shared" si="8"/>
        <v>0</v>
      </c>
      <c r="D164" s="936">
        <f t="shared" si="8"/>
        <v>0</v>
      </c>
      <c r="E164" s="936">
        <f t="shared" si="8"/>
        <v>0</v>
      </c>
      <c r="F164" s="937">
        <f t="shared" si="8"/>
        <v>0</v>
      </c>
      <c r="G164" s="565">
        <f>G61+G95+G129</f>
        <v>0</v>
      </c>
      <c r="H164" s="588">
        <f>H130</f>
        <v>0</v>
      </c>
      <c r="I164" s="565">
        <f t="shared" si="9"/>
        <v>4786</v>
      </c>
      <c r="J164" s="565">
        <f t="shared" si="9"/>
        <v>5500</v>
      </c>
      <c r="K164" s="565">
        <f t="shared" si="9"/>
        <v>0</v>
      </c>
      <c r="L164" s="565">
        <f t="shared" si="9"/>
        <v>0</v>
      </c>
      <c r="M164" s="567">
        <f t="shared" si="9"/>
        <v>0</v>
      </c>
      <c r="N164" s="551">
        <f t="shared" ref="N164:N171" si="11">N61+N95+N129</f>
        <v>0</v>
      </c>
    </row>
    <row r="165" spans="1:14" ht="9" hidden="1" x14ac:dyDescent="0.15">
      <c r="A165" s="445" t="str">
        <f t="shared" si="10"/>
        <v>Pagat</v>
      </c>
      <c r="B165" s="598">
        <f t="shared" ref="B165:C171" si="12">B130</f>
        <v>600</v>
      </c>
      <c r="C165" s="599">
        <f t="shared" si="12"/>
        <v>0</v>
      </c>
      <c r="D165" s="446">
        <f t="shared" ref="D165:F172" si="13">D62+D96+D130</f>
        <v>12726</v>
      </c>
      <c r="E165" s="446">
        <f t="shared" si="13"/>
        <v>13239</v>
      </c>
      <c r="F165" s="446">
        <f t="shared" si="13"/>
        <v>13768</v>
      </c>
      <c r="G165" s="565">
        <f>G62+G96+G130</f>
        <v>0</v>
      </c>
      <c r="H165" s="581"/>
      <c r="I165" s="581"/>
      <c r="J165" s="589"/>
      <c r="K165" s="590"/>
      <c r="L165" s="555"/>
      <c r="M165" s="556"/>
      <c r="N165" s="551">
        <f t="shared" si="11"/>
        <v>0</v>
      </c>
    </row>
    <row r="166" spans="1:14" ht="9" hidden="1" x14ac:dyDescent="0.15">
      <c r="A166" s="445" t="str">
        <f t="shared" si="10"/>
        <v xml:space="preserve">Sigurimet shoqërore </v>
      </c>
      <c r="B166" s="598">
        <f t="shared" si="12"/>
        <v>601</v>
      </c>
      <c r="C166" s="599">
        <f t="shared" si="12"/>
        <v>0</v>
      </c>
      <c r="D166" s="446">
        <f t="shared" si="13"/>
        <v>0</v>
      </c>
      <c r="E166" s="446">
        <f t="shared" si="13"/>
        <v>0</v>
      </c>
      <c r="F166" s="446">
        <f t="shared" si="13"/>
        <v>0</v>
      </c>
      <c r="G166" s="581">
        <f>SUM('KB 1'!G166,'KB 2'!G166,'KB 3'!G166,'KB 4'!G166,'KB 5'!G166,'KB 6'!G166,'KB 7'!G166,'KB 8'!G166,'KB 9'!G166,'KB 10'!G166,'KB 11'!G166,'KB 12'!G166,'KB 13'!G166,'KB 14'!G166,'KB 15'!G166,'KB 16'!G166,'KB 17'!G166,'KB 18'!G166,'KB 19'!G166,'KB 20'!G166,'KB 21'!G166,'KB 22'!G166,)</f>
        <v>0</v>
      </c>
      <c r="H166" s="588">
        <f>H132</f>
        <v>0</v>
      </c>
      <c r="I166" s="565">
        <f>I63+I97+I131</f>
        <v>6067</v>
      </c>
      <c r="J166" s="565">
        <f>J63+J97+J131</f>
        <v>8295</v>
      </c>
      <c r="K166" s="565">
        <f>K63+K97+K131</f>
        <v>3605.11</v>
      </c>
      <c r="L166" s="565">
        <f>L63+L97+L131</f>
        <v>3804.99991</v>
      </c>
      <c r="M166" s="567">
        <f>M63+M97+M131</f>
        <v>3804.99991</v>
      </c>
      <c r="N166" s="551">
        <f t="shared" si="11"/>
        <v>0</v>
      </c>
    </row>
    <row r="167" spans="1:14" ht="9" hidden="1" x14ac:dyDescent="0.15">
      <c r="A167" s="445" t="str">
        <f t="shared" si="10"/>
        <v>Mirembajtje</v>
      </c>
      <c r="B167" s="598">
        <f t="shared" si="12"/>
        <v>602</v>
      </c>
      <c r="C167" s="599">
        <f t="shared" si="12"/>
        <v>0</v>
      </c>
      <c r="D167" s="446">
        <f t="shared" si="13"/>
        <v>7295</v>
      </c>
      <c r="E167" s="446">
        <f t="shared" si="13"/>
        <v>7909</v>
      </c>
      <c r="F167" s="446">
        <f t="shared" si="13"/>
        <v>8214</v>
      </c>
      <c r="G167" s="581"/>
      <c r="H167" s="581"/>
      <c r="I167" s="581"/>
      <c r="J167" s="589"/>
      <c r="K167" s="590"/>
      <c r="L167" s="555"/>
      <c r="M167" s="556"/>
      <c r="N167" s="551">
        <f t="shared" si="11"/>
        <v>0</v>
      </c>
    </row>
    <row r="168" spans="1:14" ht="9" hidden="1" x14ac:dyDescent="0.15">
      <c r="A168" s="445" t="str">
        <f t="shared" si="10"/>
        <v xml:space="preserve">Shpenzime të tjera korrente </v>
      </c>
      <c r="B168" s="598">
        <f t="shared" si="12"/>
        <v>603</v>
      </c>
      <c r="C168" s="599">
        <f t="shared" si="12"/>
        <v>0</v>
      </c>
      <c r="D168" s="446">
        <f t="shared" si="13"/>
        <v>0</v>
      </c>
      <c r="E168" s="446">
        <f t="shared" si="13"/>
        <v>0</v>
      </c>
      <c r="F168" s="446">
        <f t="shared" si="13"/>
        <v>0</v>
      </c>
      <c r="G168" s="581"/>
      <c r="H168" s="1009">
        <f>H134</f>
        <v>0</v>
      </c>
      <c r="I168" s="1010"/>
      <c r="J168" s="1010"/>
      <c r="K168" s="1010"/>
      <c r="L168" s="1010"/>
      <c r="M168" s="1011"/>
      <c r="N168" s="551">
        <f t="shared" si="11"/>
        <v>0</v>
      </c>
    </row>
    <row r="169" spans="1:14" ht="9" hidden="1" x14ac:dyDescent="0.15">
      <c r="A169" s="445" t="str">
        <f t="shared" si="10"/>
        <v>Transferta</v>
      </c>
      <c r="B169" s="598" t="str">
        <f t="shared" si="12"/>
        <v>604, 605, 606</v>
      </c>
      <c r="C169" s="599">
        <f t="shared" si="12"/>
        <v>0</v>
      </c>
      <c r="D169" s="446">
        <f t="shared" si="13"/>
        <v>0</v>
      </c>
      <c r="E169" s="446">
        <f t="shared" si="13"/>
        <v>0</v>
      </c>
      <c r="F169" s="446">
        <f t="shared" si="13"/>
        <v>0</v>
      </c>
      <c r="G169" s="581"/>
      <c r="H169" s="1012"/>
      <c r="I169" s="1013"/>
      <c r="J169" s="1013"/>
      <c r="K169" s="1013"/>
      <c r="L169" s="1013"/>
      <c r="M169" s="1014"/>
      <c r="N169" s="551">
        <f t="shared" si="11"/>
        <v>0</v>
      </c>
    </row>
    <row r="170" spans="1:14" ht="9" hidden="1" x14ac:dyDescent="0.15">
      <c r="A170" s="445" t="str">
        <f t="shared" si="10"/>
        <v>Interesa</v>
      </c>
      <c r="B170" s="598">
        <f t="shared" si="12"/>
        <v>0</v>
      </c>
      <c r="C170" s="599">
        <f t="shared" si="12"/>
        <v>0</v>
      </c>
      <c r="D170" s="446">
        <f t="shared" si="13"/>
        <v>0</v>
      </c>
      <c r="E170" s="446">
        <f t="shared" si="13"/>
        <v>0</v>
      </c>
      <c r="F170" s="446">
        <f t="shared" si="13"/>
        <v>0</v>
      </c>
      <c r="G170" s="581"/>
      <c r="H170" s="591"/>
      <c r="I170" s="1003" t="str">
        <f>I158</f>
        <v>Fakti Viti i kaluar</v>
      </c>
      <c r="J170" s="1003" t="str">
        <f>J158</f>
        <v>Viti aktual (buxheti)</v>
      </c>
      <c r="K170" s="1005">
        <f>K158</f>
        <v>2013</v>
      </c>
      <c r="L170" s="1005">
        <f>L158</f>
        <v>2014</v>
      </c>
      <c r="M170" s="1007">
        <f>M158</f>
        <v>2015</v>
      </c>
      <c r="N170" s="551">
        <f t="shared" si="11"/>
        <v>0</v>
      </c>
    </row>
    <row r="171" spans="1:14" ht="9" hidden="1" x14ac:dyDescent="0.15">
      <c r="A171" s="445" t="str">
        <f t="shared" si="10"/>
        <v xml:space="preserve">Të tjera </v>
      </c>
      <c r="B171" s="600" t="str">
        <f t="shared" si="12"/>
        <v>OK!</v>
      </c>
      <c r="C171" s="601">
        <f t="shared" si="12"/>
        <v>0</v>
      </c>
      <c r="D171" s="468">
        <f t="shared" si="13"/>
        <v>1.4804000000007136</v>
      </c>
      <c r="E171" s="468">
        <f t="shared" si="13"/>
        <v>3.0302489600007902</v>
      </c>
      <c r="F171" s="468">
        <f t="shared" si="13"/>
        <v>-0.99761337510449266</v>
      </c>
      <c r="G171" s="581"/>
      <c r="H171" s="591"/>
      <c r="I171" s="1004"/>
      <c r="J171" s="1004"/>
      <c r="K171" s="1006"/>
      <c r="L171" s="1006"/>
      <c r="M171" s="1008"/>
      <c r="N171" s="551">
        <f t="shared" si="11"/>
        <v>0</v>
      </c>
    </row>
    <row r="172" spans="1:14" ht="9.75" hidden="1" thickBot="1" x14ac:dyDescent="0.2">
      <c r="A172" s="445" t="str">
        <f t="shared" si="10"/>
        <v>SHPENZIME TË PARASHIKUARA</v>
      </c>
      <c r="B172" s="450">
        <f>B69+B103+B137</f>
        <v>21780</v>
      </c>
      <c r="C172" s="450">
        <f>C69+C103+C137</f>
        <v>27094</v>
      </c>
      <c r="D172" s="427">
        <f t="shared" si="13"/>
        <v>22934.4804</v>
      </c>
      <c r="E172" s="427">
        <f t="shared" si="13"/>
        <v>23017.03024896</v>
      </c>
      <c r="F172" s="427">
        <f t="shared" si="13"/>
        <v>24034.002386624896</v>
      </c>
      <c r="G172" s="593"/>
      <c r="H172" s="594">
        <f>H138</f>
        <v>0</v>
      </c>
      <c r="I172" s="592">
        <f t="shared" ref="F172:N173" si="14">I69+I103+I137</f>
        <v>15713</v>
      </c>
      <c r="J172" s="592">
        <f t="shared" si="14"/>
        <v>18799</v>
      </c>
      <c r="K172" s="592">
        <f t="shared" si="14"/>
        <v>19329.370400000003</v>
      </c>
      <c r="L172" s="592">
        <f t="shared" si="14"/>
        <v>19212.030338960001</v>
      </c>
      <c r="M172" s="595">
        <f t="shared" si="14"/>
        <v>20229.002476624897</v>
      </c>
      <c r="N172" s="551">
        <f t="shared" si="14"/>
        <v>0</v>
      </c>
    </row>
    <row r="173" spans="1:14" ht="6" hidden="1" customHeight="1" x14ac:dyDescent="0.15">
      <c r="F173" s="552">
        <f t="shared" si="14"/>
        <v>0</v>
      </c>
      <c r="G173" s="552">
        <f t="shared" si="14"/>
        <v>0</v>
      </c>
      <c r="H173" s="552">
        <f t="shared" si="14"/>
        <v>0</v>
      </c>
      <c r="I173" s="552">
        <f t="shared" si="14"/>
        <v>0</v>
      </c>
    </row>
    <row r="174" spans="1:14" ht="9" x14ac:dyDescent="0.15"/>
    <row r="224" spans="14:14" ht="17.25" customHeight="1" x14ac:dyDescent="0.15">
      <c r="N224" s="472"/>
    </row>
  </sheetData>
  <sheetProtection selectLockedCells="1"/>
  <mergeCells count="164">
    <mergeCell ref="I170:I171"/>
    <mergeCell ref="J170:J171"/>
    <mergeCell ref="K170:K171"/>
    <mergeCell ref="L170:L171"/>
    <mergeCell ref="M170:M171"/>
    <mergeCell ref="A164:F164"/>
    <mergeCell ref="H168:M169"/>
    <mergeCell ref="I158:I159"/>
    <mergeCell ref="J158:J159"/>
    <mergeCell ref="K158:K159"/>
    <mergeCell ref="L158:L159"/>
    <mergeCell ref="M158:M159"/>
    <mergeCell ref="B143:E143"/>
    <mergeCell ref="F143:H143"/>
    <mergeCell ref="I143:M143"/>
    <mergeCell ref="A145:F145"/>
    <mergeCell ref="H145:M145"/>
    <mergeCell ref="A153:F153"/>
    <mergeCell ref="H156:M157"/>
    <mergeCell ref="M135:M136"/>
    <mergeCell ref="B136:C136"/>
    <mergeCell ref="B139:M140"/>
    <mergeCell ref="B135:C135"/>
    <mergeCell ref="I135:I136"/>
    <mergeCell ref="J135:J136"/>
    <mergeCell ref="K135:K136"/>
    <mergeCell ref="L135:L136"/>
    <mergeCell ref="B131:C131"/>
    <mergeCell ref="B132:C132"/>
    <mergeCell ref="B133:C133"/>
    <mergeCell ref="H133:M134"/>
    <mergeCell ref="B134:C134"/>
    <mergeCell ref="B130:C130"/>
    <mergeCell ref="B123:C123"/>
    <mergeCell ref="I123:I124"/>
    <mergeCell ref="J123:J124"/>
    <mergeCell ref="K123:K124"/>
    <mergeCell ref="L123:L124"/>
    <mergeCell ref="B125:C125"/>
    <mergeCell ref="B126:C126"/>
    <mergeCell ref="B127:C127"/>
    <mergeCell ref="B128:C128"/>
    <mergeCell ref="A129:F129"/>
    <mergeCell ref="B105:M106"/>
    <mergeCell ref="B108:E108"/>
    <mergeCell ref="F108:H108"/>
    <mergeCell ref="I108:M108"/>
    <mergeCell ref="M123:M124"/>
    <mergeCell ref="B124:C124"/>
    <mergeCell ref="A110:F110"/>
    <mergeCell ref="H110:M110"/>
    <mergeCell ref="A118:F118"/>
    <mergeCell ref="B119:C119"/>
    <mergeCell ref="B120:C120"/>
    <mergeCell ref="B121:C121"/>
    <mergeCell ref="H121:M122"/>
    <mergeCell ref="B122:C122"/>
    <mergeCell ref="H99:M100"/>
    <mergeCell ref="B100:C100"/>
    <mergeCell ref="B101:C101"/>
    <mergeCell ref="I101:I102"/>
    <mergeCell ref="J101:J102"/>
    <mergeCell ref="K101:K102"/>
    <mergeCell ref="L101:L102"/>
    <mergeCell ref="M101:M102"/>
    <mergeCell ref="B102:C102"/>
    <mergeCell ref="B91:C91"/>
    <mergeCell ref="B92:C92"/>
    <mergeCell ref="B93:C93"/>
    <mergeCell ref="B94:C94"/>
    <mergeCell ref="A95:F95"/>
    <mergeCell ref="B96:C96"/>
    <mergeCell ref="B97:C97"/>
    <mergeCell ref="B98:C98"/>
    <mergeCell ref="B99:C99"/>
    <mergeCell ref="B87:C87"/>
    <mergeCell ref="H87:M88"/>
    <mergeCell ref="B88:C88"/>
    <mergeCell ref="B89:C89"/>
    <mergeCell ref="I89:I90"/>
    <mergeCell ref="J89:J90"/>
    <mergeCell ref="K89:K90"/>
    <mergeCell ref="L89:L90"/>
    <mergeCell ref="M89:M90"/>
    <mergeCell ref="B90:C90"/>
    <mergeCell ref="B71:M72"/>
    <mergeCell ref="B74:E74"/>
    <mergeCell ref="F74:H74"/>
    <mergeCell ref="I74:M74"/>
    <mergeCell ref="A76:F76"/>
    <mergeCell ref="H76:M76"/>
    <mergeCell ref="A84:F84"/>
    <mergeCell ref="B85:C85"/>
    <mergeCell ref="B86:C86"/>
    <mergeCell ref="H65:M66"/>
    <mergeCell ref="B66:C66"/>
    <mergeCell ref="B67:C67"/>
    <mergeCell ref="I67:I68"/>
    <mergeCell ref="J67:J68"/>
    <mergeCell ref="K67:K68"/>
    <mergeCell ref="L67:L68"/>
    <mergeCell ref="M67:M68"/>
    <mergeCell ref="B68:C68"/>
    <mergeCell ref="B57:C57"/>
    <mergeCell ref="B58:C58"/>
    <mergeCell ref="B59:C59"/>
    <mergeCell ref="B60:C60"/>
    <mergeCell ref="A61:F61"/>
    <mergeCell ref="B62:C62"/>
    <mergeCell ref="B63:C63"/>
    <mergeCell ref="B64:C64"/>
    <mergeCell ref="B65:C65"/>
    <mergeCell ref="A42:F42"/>
    <mergeCell ref="H42:M42"/>
    <mergeCell ref="A50:F50"/>
    <mergeCell ref="B51:C51"/>
    <mergeCell ref="B52:C52"/>
    <mergeCell ref="B53:C53"/>
    <mergeCell ref="H53:M54"/>
    <mergeCell ref="B54:C54"/>
    <mergeCell ref="B55:C55"/>
    <mergeCell ref="I55:I56"/>
    <mergeCell ref="J55:J56"/>
    <mergeCell ref="K55:K56"/>
    <mergeCell ref="L55:L56"/>
    <mergeCell ref="M55:M56"/>
    <mergeCell ref="B56:C56"/>
    <mergeCell ref="A30:I30"/>
    <mergeCell ref="A32:J32"/>
    <mergeCell ref="A33:J33"/>
    <mergeCell ref="A34:I34"/>
    <mergeCell ref="A36:J36"/>
    <mergeCell ref="A37:J37"/>
    <mergeCell ref="A38:I38"/>
    <mergeCell ref="B40:E40"/>
    <mergeCell ref="F40:H40"/>
    <mergeCell ref="I40:M40"/>
    <mergeCell ref="A16:H16"/>
    <mergeCell ref="A18:H18"/>
    <mergeCell ref="A20:H20"/>
    <mergeCell ref="A22:M22"/>
    <mergeCell ref="A24:J24"/>
    <mergeCell ref="A25:J25"/>
    <mergeCell ref="A26:I26"/>
    <mergeCell ref="A28:J28"/>
    <mergeCell ref="A29:J29"/>
    <mergeCell ref="F6:I6"/>
    <mergeCell ref="J6:M6"/>
    <mergeCell ref="F7:I7"/>
    <mergeCell ref="J7:M7"/>
    <mergeCell ref="A9:M9"/>
    <mergeCell ref="A11:J11"/>
    <mergeCell ref="A12:J12"/>
    <mergeCell ref="A13:J13"/>
    <mergeCell ref="A14:H14"/>
    <mergeCell ref="B1:E1"/>
    <mergeCell ref="J1:L1"/>
    <mergeCell ref="M1:M2"/>
    <mergeCell ref="B2:E2"/>
    <mergeCell ref="J2:L2"/>
    <mergeCell ref="F4:I4"/>
    <mergeCell ref="J4:M4"/>
    <mergeCell ref="F5:I5"/>
    <mergeCell ref="J5:M5"/>
  </mergeCells>
  <dataValidations count="1">
    <dataValidation type="whole" errorStyle="warning" allowBlank="1" showInputMessage="1" showErrorMessage="1" errorTitle="CEILING TOO DEEP" sqref="K39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96" fitToHeight="4" orientation="landscape" r:id="rId1"/>
  <headerFooter>
    <oddHeader xml:space="preserve">&amp;L&amp;"-,Fett"FINANCIAL PLAN&amp;C&amp;8Yellow = to fill in by head of program
&amp;R&amp;"-,Fett"&amp;A  </oddHeader>
    <oddFooter>&amp;L&amp;8Stefan Pfaeffli / Alex Loetscher &amp;C&amp;8Copyright © Lucerne University of Applied Sciences and Arts / Lucerne School of Business&amp;R
&amp;P</oddFooter>
  </headerFooter>
  <rowBreaks count="2" manualBreakCount="2">
    <brk id="73" max="16383" man="1"/>
    <brk id="10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N103"/>
  <sheetViews>
    <sheetView workbookViewId="0"/>
  </sheetViews>
  <sheetFormatPr baseColWidth="10" defaultColWidth="9.140625" defaultRowHeight="17.25" customHeight="1" x14ac:dyDescent="0.2"/>
  <cols>
    <col min="1" max="1" width="22.5703125" style="677" customWidth="1"/>
    <col min="2" max="6" width="9" style="677" customWidth="1"/>
    <col min="7" max="7" width="2.7109375" style="677" customWidth="1"/>
    <col min="8" max="8" width="23.28515625" style="677" customWidth="1"/>
    <col min="9" max="13" width="9" style="677" customWidth="1"/>
    <col min="14" max="16384" width="9.140625" style="677"/>
  </cols>
  <sheetData>
    <row r="1" spans="1:13" ht="13.5" customHeight="1" x14ac:dyDescent="0.2">
      <c r="A1" s="682" t="str">
        <f>'(B3) Struktura Organizative'!A5</f>
        <v>Numri</v>
      </c>
      <c r="B1" s="1034" t="str">
        <f>'(B3) Struktura Organizative'!B5</f>
        <v>Funksioni</v>
      </c>
      <c r="C1" s="1034"/>
      <c r="D1" s="1034"/>
      <c r="E1" s="1034"/>
      <c r="F1" s="682" t="str">
        <f>'(B3) Struktura Organizative'!D5</f>
        <v>Njësia administrative</v>
      </c>
      <c r="G1" s="682"/>
      <c r="H1" s="682" t="str">
        <f>'(B3) Struktura Organizative'!E5</f>
        <v>Përgjegjësi i funksionit</v>
      </c>
      <c r="I1" s="682"/>
      <c r="J1" s="1033" t="str">
        <f>'(B3) Struktura Organizative'!G5</f>
        <v xml:space="preserve">Emri i programit </v>
      </c>
      <c r="K1" s="1033"/>
      <c r="L1" s="1033"/>
      <c r="M1" s="1032"/>
    </row>
    <row r="2" spans="1:13" s="685" customFormat="1" ht="32.25" customHeight="1" x14ac:dyDescent="0.25">
      <c r="A2" s="683" t="s">
        <v>166</v>
      </c>
      <c r="B2" s="1030" t="e">
        <f>+VLOOKUP($A2,'(B3) Struktura Organizative'!$A6:$H27,2,FALSE)</f>
        <v>#N/A</v>
      </c>
      <c r="C2" s="1030"/>
      <c r="D2" s="1030"/>
      <c r="E2" s="1030"/>
      <c r="F2" s="684" t="e">
        <f>+VLOOKUP($A2,'(B3) Struktura Organizative'!$A6:$H27,4,FALSE)</f>
        <v>#N/A</v>
      </c>
      <c r="G2" s="684"/>
      <c r="H2" s="684" t="e">
        <f>+VLOOKUP($A2,'(B3) Struktura Organizative'!$A6:$H27,5,FALSE)</f>
        <v>#N/A</v>
      </c>
      <c r="I2" s="684"/>
      <c r="J2" s="1031" t="e">
        <f>+VLOOKUP($A2,'(B3) Struktura Organizative'!$A6:$H27,7,FALSE)</f>
        <v>#N/A</v>
      </c>
      <c r="K2" s="1031"/>
      <c r="L2" s="1031"/>
      <c r="M2" s="1032"/>
    </row>
    <row r="3" spans="1:13" ht="12.75" customHeight="1" x14ac:dyDescent="0.2"/>
    <row r="4" spans="1:13" s="716" customFormat="1" ht="13.5" customHeight="1" x14ac:dyDescent="0.2">
      <c r="A4" s="686"/>
      <c r="B4" s="714" t="str">
        <f>'(G1) Translator'!A382</f>
        <v>Aktiviteti</v>
      </c>
      <c r="C4" s="714"/>
      <c r="D4" s="714"/>
      <c r="E4" s="714"/>
      <c r="F4" s="1025" t="str">
        <f>'(G1) Translator'!A383</f>
        <v>Natyra</v>
      </c>
      <c r="G4" s="1025"/>
      <c r="H4" s="1025"/>
      <c r="I4" s="1025"/>
      <c r="J4" s="1025" t="str">
        <f>'(G1) Translator'!A384</f>
        <v>Tipi i funksionit</v>
      </c>
      <c r="K4" s="1025"/>
      <c r="L4" s="1025"/>
      <c r="M4" s="1025"/>
    </row>
    <row r="5" spans="1:13" ht="13.5" customHeight="1" x14ac:dyDescent="0.2">
      <c r="A5" s="687" t="s">
        <v>191</v>
      </c>
      <c r="B5" s="688" t="e">
        <f>VLOOKUP($A5,'(B4) Aktivitetet për funksion'!$A$6:$E$115,3,FALSE)</f>
        <v>#N/A</v>
      </c>
      <c r="C5" s="688"/>
      <c r="D5" s="688"/>
      <c r="E5" s="688"/>
      <c r="F5" s="1026" t="e">
        <f>VLOOKUP($A5,'(B4) Aktivitetet për funksion'!$A$6:$E$115,4,FALSE)</f>
        <v>#N/A</v>
      </c>
      <c r="G5" s="1026"/>
      <c r="H5" s="1026"/>
      <c r="I5" s="1026"/>
      <c r="J5" s="1026" t="e">
        <f>VLOOKUP($A5,'(B4) Aktivitetet për funksion'!$A$6:$E$115,5,FALSE)</f>
        <v>#N/A</v>
      </c>
      <c r="K5" s="1026"/>
      <c r="L5" s="1026"/>
      <c r="M5" s="1026"/>
    </row>
    <row r="6" spans="1:13" ht="13.5" customHeight="1" x14ac:dyDescent="0.2">
      <c r="A6" s="687" t="s">
        <v>192</v>
      </c>
      <c r="B6" s="689" t="e">
        <f>VLOOKUP($A6,'(B4) Aktivitetet për funksion'!$A$6:$E$115,3,FALSE)</f>
        <v>#N/A</v>
      </c>
      <c r="C6" s="689"/>
      <c r="D6" s="689"/>
      <c r="E6" s="689"/>
      <c r="F6" s="1026" t="e">
        <f>VLOOKUP($A6,'(B4) Aktivitetet për funksion'!$A$6:$E$115,4,FALSE)</f>
        <v>#N/A</v>
      </c>
      <c r="G6" s="1026"/>
      <c r="H6" s="1026"/>
      <c r="I6" s="1026"/>
      <c r="J6" s="1026" t="e">
        <f>VLOOKUP($A6,'(B4) Aktivitetet për funksion'!$A$6:$E$115,5,FALSE)</f>
        <v>#N/A</v>
      </c>
      <c r="K6" s="1026"/>
      <c r="L6" s="1026"/>
      <c r="M6" s="1026"/>
    </row>
    <row r="7" spans="1:13" ht="13.5" customHeight="1" x14ac:dyDescent="0.2">
      <c r="A7" s="687" t="s">
        <v>193</v>
      </c>
      <c r="B7" s="688" t="e">
        <f>VLOOKUP($A7,'(B4) Aktivitetet për funksion'!$A$6:$E$115,3,FALSE)</f>
        <v>#N/A</v>
      </c>
      <c r="C7" s="688"/>
      <c r="D7" s="688"/>
      <c r="E7" s="688"/>
      <c r="F7" s="1026" t="e">
        <f>VLOOKUP($A7,'(B4) Aktivitetet për funksion'!$A$6:$E$115,4,FALSE)</f>
        <v>#N/A</v>
      </c>
      <c r="G7" s="1026"/>
      <c r="H7" s="1026"/>
      <c r="I7" s="1026"/>
      <c r="J7" s="1026" t="e">
        <f>VLOOKUP($A7,'(B4) Aktivitetet për funksion'!$A$6:$E$115,5,FALSE)</f>
        <v>#N/A</v>
      </c>
      <c r="K7" s="1026"/>
      <c r="L7" s="1026"/>
      <c r="M7" s="1026"/>
    </row>
    <row r="8" spans="1:13" ht="11.25" customHeight="1" x14ac:dyDescent="0.2"/>
    <row r="9" spans="1:13" ht="21" customHeight="1" x14ac:dyDescent="0.25">
      <c r="A9" s="1023" t="str">
        <f>'(G1) Translator'!A31</f>
        <v>PËRMBLEDHJE KËRKESËS BUXHETORE</v>
      </c>
      <c r="B9" s="1035"/>
      <c r="C9" s="1035"/>
      <c r="D9" s="1035"/>
      <c r="E9" s="1035"/>
      <c r="F9" s="1035"/>
      <c r="G9" s="1035"/>
      <c r="H9" s="1035"/>
      <c r="I9" s="1035"/>
      <c r="J9" s="1035"/>
      <c r="K9" s="1035"/>
      <c r="L9" s="1035"/>
      <c r="M9" s="1035"/>
    </row>
    <row r="10" spans="1:13" s="676" customFormat="1" ht="26.25" customHeight="1" x14ac:dyDescent="0.25">
      <c r="I10" s="690" t="str">
        <f>'(G1) Translator'!A3</f>
        <v>Fakti Viti i kaluar</v>
      </c>
      <c r="J10" s="690" t="str">
        <f>'(G1) Translator'!A4</f>
        <v>Viti aktual (buxheti)</v>
      </c>
      <c r="K10" s="691">
        <f>'(B1)Informacion i përgjithshëm '!B7</f>
        <v>2013</v>
      </c>
      <c r="L10" s="691">
        <f>'(B1)Informacion i përgjithshëm '!B8</f>
        <v>2014</v>
      </c>
      <c r="M10" s="691">
        <f>'(B1)Informacion i përgjithshëm '!B9</f>
        <v>2015</v>
      </c>
    </row>
    <row r="11" spans="1:13" ht="12.75" customHeight="1" x14ac:dyDescent="0.2">
      <c r="A11" s="1027" t="str">
        <f>'(G1) Translator'!A38</f>
        <v xml:space="preserve">Pagat dhe sigurimet shoqërore </v>
      </c>
      <c r="B11" s="1027"/>
      <c r="C11" s="1027"/>
      <c r="D11" s="1027"/>
      <c r="E11" s="1027"/>
      <c r="F11" s="1027"/>
      <c r="G11" s="1027"/>
      <c r="H11" s="1027"/>
      <c r="I11" s="1027"/>
      <c r="J11" s="1027"/>
      <c r="K11" s="692"/>
      <c r="L11" s="692"/>
      <c r="M11" s="692"/>
    </row>
    <row r="12" spans="1:13" s="676" customFormat="1" ht="12.75" x14ac:dyDescent="0.2">
      <c r="A12" s="1027" t="str">
        <f>'(G1) Translator'!A39</f>
        <v>Shpenzime të tjera korrente (përjashto rroga dhe sigurime shoq.)</v>
      </c>
      <c r="B12" s="1027"/>
      <c r="C12" s="1027"/>
      <c r="D12" s="1027"/>
      <c r="E12" s="1027"/>
      <c r="F12" s="1027"/>
      <c r="G12" s="1027"/>
      <c r="H12" s="1027"/>
      <c r="I12" s="1027"/>
      <c r="J12" s="1027"/>
      <c r="K12" s="692"/>
      <c r="L12" s="692"/>
      <c r="M12" s="692"/>
    </row>
    <row r="13" spans="1:13" ht="12.75" customHeight="1" x14ac:dyDescent="0.2">
      <c r="A13" s="1027" t="str">
        <f>'(G1) Translator'!A40</f>
        <v xml:space="preserve">Shpenzime kapitale </v>
      </c>
      <c r="B13" s="1027"/>
      <c r="C13" s="1027"/>
      <c r="D13" s="1027"/>
      <c r="E13" s="1027"/>
      <c r="F13" s="1027"/>
      <c r="G13" s="1027"/>
      <c r="H13" s="1027"/>
      <c r="I13" s="1027"/>
      <c r="J13" s="1027"/>
      <c r="K13" s="692"/>
      <c r="L13" s="692"/>
      <c r="M13" s="692"/>
    </row>
    <row r="14" spans="1:13" s="693" customFormat="1" ht="12.75" customHeight="1" x14ac:dyDescent="0.2">
      <c r="A14" s="1029" t="str">
        <f>A42</f>
        <v>PARASHIKIMI I SHPENZIMEVE</v>
      </c>
      <c r="B14" s="1029"/>
      <c r="C14" s="1029"/>
      <c r="D14" s="1029"/>
      <c r="E14" s="1029"/>
      <c r="F14" s="1029"/>
      <c r="G14" s="1029"/>
      <c r="H14" s="1029"/>
      <c r="I14" s="95"/>
      <c r="J14" s="95"/>
      <c r="K14" s="95"/>
      <c r="L14" s="95"/>
      <c r="M14" s="95"/>
    </row>
    <row r="15" spans="1:13" ht="6.75" customHeight="1" x14ac:dyDescent="0.2"/>
    <row r="16" spans="1:13" ht="13.5" customHeight="1" x14ac:dyDescent="0.2">
      <c r="A16" s="1029" t="str">
        <f>H42</f>
        <v xml:space="preserve">PARASHIKIMI I TË ARDHURAVE NGA TARIFAT </v>
      </c>
      <c r="B16" s="1029"/>
      <c r="C16" s="1029"/>
      <c r="D16" s="1029"/>
      <c r="E16" s="1029"/>
      <c r="F16" s="1029"/>
      <c r="G16" s="1029"/>
      <c r="H16" s="1029"/>
      <c r="I16" s="95"/>
      <c r="J16" s="95"/>
      <c r="K16" s="95"/>
      <c r="L16" s="95"/>
      <c r="M16" s="95"/>
    </row>
    <row r="17" spans="1:13" ht="6.75" customHeight="1" x14ac:dyDescent="0.2"/>
    <row r="18" spans="1:13" ht="13.5" customHeight="1" x14ac:dyDescent="0.2">
      <c r="A18" s="1029" t="str">
        <f>H53</f>
        <v xml:space="preserve">PARASHIKIMI I TË ARDHURAVE ME DESTINACION  </v>
      </c>
      <c r="B18" s="1029"/>
      <c r="C18" s="1029"/>
      <c r="D18" s="1029"/>
      <c r="E18" s="1029"/>
      <c r="F18" s="1029"/>
      <c r="G18" s="1029"/>
      <c r="H18" s="1029"/>
      <c r="I18" s="95"/>
      <c r="J18" s="95"/>
      <c r="K18" s="95"/>
      <c r="L18" s="95"/>
      <c r="M18" s="95"/>
    </row>
    <row r="19" spans="1:13" ht="6.75" customHeight="1" x14ac:dyDescent="0.2"/>
    <row r="20" spans="1:13" s="693" customFormat="1" ht="12.75" customHeight="1" x14ac:dyDescent="0.2">
      <c r="A20" s="1029" t="str">
        <f>H65</f>
        <v xml:space="preserve">SHUMA NETO E KËRKUAR </v>
      </c>
      <c r="B20" s="1029"/>
      <c r="C20" s="1029"/>
      <c r="D20" s="1029"/>
      <c r="E20" s="1029"/>
      <c r="F20" s="1029"/>
      <c r="G20" s="1029"/>
      <c r="H20" s="1029"/>
      <c r="I20" s="694"/>
      <c r="J20" s="694"/>
      <c r="K20" s="694"/>
      <c r="L20" s="694"/>
      <c r="M20" s="694"/>
    </row>
    <row r="21" spans="1:13" ht="11.25" customHeight="1" x14ac:dyDescent="0.2">
      <c r="I21" s="695"/>
      <c r="J21" s="695"/>
      <c r="K21" s="695"/>
      <c r="L21" s="695" t="e">
        <f>L69+#REF!+#REF!</f>
        <v>#REF!</v>
      </c>
      <c r="M21" s="695" t="e">
        <f>M69+#REF!+#REF!</f>
        <v>#REF!</v>
      </c>
    </row>
    <row r="22" spans="1:13" ht="23.25" customHeight="1" x14ac:dyDescent="0.25">
      <c r="A22" s="1023" t="str">
        <f>'(G1) Translator'!A32</f>
        <v xml:space="preserve">PËRPUTHSHMËRIA ME TAVANET </v>
      </c>
      <c r="B22" s="1035"/>
      <c r="C22" s="1035"/>
      <c r="D22" s="1035"/>
      <c r="E22" s="1035"/>
      <c r="F22" s="1035"/>
      <c r="G22" s="1035"/>
      <c r="H22" s="1035"/>
      <c r="I22" s="1035"/>
      <c r="J22" s="1035"/>
      <c r="K22" s="1035"/>
      <c r="L22" s="1035"/>
      <c r="M22" s="1035"/>
    </row>
    <row r="23" spans="1:13" s="676" customFormat="1" ht="26.25" customHeight="1" x14ac:dyDescent="0.25">
      <c r="K23" s="691">
        <f>K10</f>
        <v>2013</v>
      </c>
      <c r="L23" s="691">
        <f>L10</f>
        <v>2014</v>
      </c>
      <c r="M23" s="691">
        <f>M10</f>
        <v>2015</v>
      </c>
    </row>
    <row r="24" spans="1:13" ht="12" customHeight="1" x14ac:dyDescent="0.2">
      <c r="A24" s="1028" t="str">
        <f>'(G1) Translator'!A41</f>
        <v xml:space="preserve">Tavan i përgjithshëm </v>
      </c>
      <c r="B24" s="1028"/>
      <c r="C24" s="1028"/>
      <c r="D24" s="1028"/>
      <c r="E24" s="1028"/>
      <c r="F24" s="1028"/>
      <c r="G24" s="1028"/>
      <c r="H24" s="1028"/>
      <c r="I24" s="1028"/>
      <c r="J24" s="1028"/>
      <c r="K24" s="696"/>
      <c r="L24" s="696"/>
      <c r="M24" s="696"/>
    </row>
    <row r="25" spans="1:13" ht="12" customHeight="1" x14ac:dyDescent="0.2">
      <c r="A25" s="1028" t="str">
        <f>'(G1) Translator'!A42</f>
        <v>SHPENZIME TË PARASHIKUARA</v>
      </c>
      <c r="B25" s="1028"/>
      <c r="C25" s="1028"/>
      <c r="D25" s="1028"/>
      <c r="E25" s="1028"/>
      <c r="F25" s="1028"/>
      <c r="G25" s="1028"/>
      <c r="H25" s="1028"/>
      <c r="I25" s="1028"/>
      <c r="J25" s="1028"/>
      <c r="K25" s="696"/>
      <c r="L25" s="696"/>
      <c r="M25" s="696"/>
    </row>
    <row r="26" spans="1:13" ht="12.75" customHeight="1" x14ac:dyDescent="0.2">
      <c r="A26" s="1027" t="str">
        <f>'(G1) Translator'!A43</f>
        <v>Diferenca e tavanit të përgjithshëm (duhet të jetë &lt; 0)</v>
      </c>
      <c r="B26" s="1027"/>
      <c r="C26" s="1027"/>
      <c r="D26" s="1027"/>
      <c r="E26" s="1027"/>
      <c r="F26" s="1027"/>
      <c r="G26" s="1027"/>
      <c r="H26" s="1027"/>
      <c r="I26" s="1027"/>
      <c r="J26" s="697" t="str">
        <f>IF(AND(K26&lt;0.4,L26&lt;0.4,M26&lt;0.4),"OK!","STOP!")</f>
        <v>OK!</v>
      </c>
      <c r="K26" s="698"/>
      <c r="L26" s="698"/>
      <c r="M26" s="698"/>
    </row>
    <row r="27" spans="1:13" ht="6.75" customHeight="1" x14ac:dyDescent="0.2"/>
    <row r="28" spans="1:13" ht="12.75" customHeight="1" x14ac:dyDescent="0.2">
      <c r="A28" s="1028" t="str">
        <f>'(G1) Translator'!A44</f>
        <v xml:space="preserve">Tavani për pagat dhe sigurimet shoqërore </v>
      </c>
      <c r="B28" s="1028"/>
      <c r="C28" s="1028"/>
      <c r="D28" s="1028"/>
      <c r="E28" s="1028"/>
      <c r="F28" s="1028"/>
      <c r="G28" s="1028"/>
      <c r="H28" s="1028"/>
      <c r="I28" s="1028"/>
      <c r="J28" s="1028"/>
      <c r="K28" s="696"/>
      <c r="L28" s="696"/>
      <c r="M28" s="696"/>
    </row>
    <row r="29" spans="1:13" ht="12.75" customHeight="1" x14ac:dyDescent="0.2">
      <c r="A29" s="1027" t="str">
        <f>'(G1) Translator'!A45</f>
        <v xml:space="preserve">Pagat dhe sigurimet shoqërore </v>
      </c>
      <c r="B29" s="1027"/>
      <c r="C29" s="1027"/>
      <c r="D29" s="1027"/>
      <c r="E29" s="1027"/>
      <c r="F29" s="1027"/>
      <c r="G29" s="1027"/>
      <c r="H29" s="1027"/>
      <c r="I29" s="1027"/>
      <c r="J29" s="1027"/>
      <c r="K29" s="696"/>
      <c r="L29" s="696"/>
      <c r="M29" s="696"/>
    </row>
    <row r="30" spans="1:13" ht="12.75" customHeight="1" x14ac:dyDescent="0.2">
      <c r="A30" s="1027" t="str">
        <f>'(G1) Translator'!A46</f>
        <v>Diferenca tavanit të pagave dhe sigurimeve shoq. (duhet të jetë &lt; 0)</v>
      </c>
      <c r="B30" s="1027"/>
      <c r="C30" s="1027"/>
      <c r="D30" s="1027"/>
      <c r="E30" s="1027"/>
      <c r="F30" s="1027"/>
      <c r="G30" s="1027"/>
      <c r="H30" s="1027"/>
      <c r="I30" s="1027"/>
      <c r="J30" s="697" t="str">
        <f>IF(AND(K30&lt;0.4,L30&lt;0.4,M30&lt;0.4),"OK!","STOP!")</f>
        <v>OK!</v>
      </c>
      <c r="K30" s="698"/>
      <c r="L30" s="698"/>
      <c r="M30" s="698"/>
    </row>
    <row r="31" spans="1:13" s="676" customFormat="1" ht="6.75" customHeight="1" x14ac:dyDescent="0.25"/>
    <row r="32" spans="1:13" s="676" customFormat="1" ht="12.75" x14ac:dyDescent="0.2">
      <c r="A32" s="1028" t="str">
        <f>'(G1) Translator'!A47</f>
        <v>Tavani i shpenzimeve të tjera korrente</v>
      </c>
      <c r="B32" s="1028"/>
      <c r="C32" s="1028"/>
      <c r="D32" s="1028"/>
      <c r="E32" s="1028"/>
      <c r="F32" s="1028"/>
      <c r="G32" s="1028"/>
      <c r="H32" s="1028"/>
      <c r="I32" s="1028"/>
      <c r="J32" s="1028"/>
      <c r="K32" s="696"/>
      <c r="L32" s="696"/>
      <c r="M32" s="696"/>
    </row>
    <row r="33" spans="1:13" s="676" customFormat="1" ht="12.75" x14ac:dyDescent="0.2">
      <c r="A33" s="1027" t="str">
        <f>'(G1) Translator'!A48</f>
        <v>Shpenzime të tjera korrente (përjashto pagat dhe sigurimet shoq.)</v>
      </c>
      <c r="B33" s="1027"/>
      <c r="C33" s="1027"/>
      <c r="D33" s="1027"/>
      <c r="E33" s="1027"/>
      <c r="F33" s="1027"/>
      <c r="G33" s="1027"/>
      <c r="H33" s="1027"/>
      <c r="I33" s="1027"/>
      <c r="J33" s="1027"/>
      <c r="K33" s="696"/>
      <c r="L33" s="696"/>
      <c r="M33" s="696"/>
    </row>
    <row r="34" spans="1:13" s="676" customFormat="1" ht="12.75" x14ac:dyDescent="0.2">
      <c r="A34" s="1027" t="str">
        <f>'(G1) Translator'!A49</f>
        <v>Diferenca e tavanit për shpenzimet e tjera korrente (duhet të jetë &lt; 0)</v>
      </c>
      <c r="B34" s="1027"/>
      <c r="C34" s="1027"/>
      <c r="D34" s="1027"/>
      <c r="E34" s="1027"/>
      <c r="F34" s="1027"/>
      <c r="G34" s="1027"/>
      <c r="H34" s="1027"/>
      <c r="I34" s="1027"/>
      <c r="J34" s="697" t="str">
        <f>IF(AND(K34&lt;0.4,L34&lt;0.4,M34&lt;0.4),"OK!","STOP!")</f>
        <v>OK!</v>
      </c>
      <c r="K34" s="698"/>
      <c r="L34" s="698"/>
      <c r="M34" s="698"/>
    </row>
    <row r="35" spans="1:13" ht="6.75" customHeight="1" x14ac:dyDescent="0.2"/>
    <row r="36" spans="1:13" ht="12.75" customHeight="1" x14ac:dyDescent="0.2">
      <c r="A36" s="1028" t="str">
        <f>'(G1) Translator'!A50</f>
        <v xml:space="preserve">Minimumi shpenzimeve kapitale </v>
      </c>
      <c r="B36" s="1028"/>
      <c r="C36" s="1028"/>
      <c r="D36" s="1028"/>
      <c r="E36" s="1028"/>
      <c r="F36" s="1028"/>
      <c r="G36" s="1028"/>
      <c r="H36" s="1028"/>
      <c r="I36" s="1028"/>
      <c r="J36" s="1028"/>
      <c r="K36" s="696"/>
      <c r="L36" s="696"/>
      <c r="M36" s="696"/>
    </row>
    <row r="37" spans="1:13" ht="12.75" customHeight="1" x14ac:dyDescent="0.2">
      <c r="A37" s="1027" t="str">
        <f>'(G1) Translator'!A51</f>
        <v xml:space="preserve">Shpenzime kapitale </v>
      </c>
      <c r="B37" s="1027"/>
      <c r="C37" s="1027"/>
      <c r="D37" s="1027"/>
      <c r="E37" s="1027"/>
      <c r="F37" s="1027"/>
      <c r="G37" s="1027"/>
      <c r="H37" s="1027"/>
      <c r="I37" s="1027"/>
      <c r="J37" s="1027"/>
      <c r="K37" s="696"/>
      <c r="L37" s="696"/>
      <c r="M37" s="696"/>
    </row>
    <row r="38" spans="1:13" ht="12.75" customHeight="1" x14ac:dyDescent="0.2">
      <c r="A38" s="1027" t="str">
        <f>'(G1) Translator'!A52</f>
        <v>Diferenca e minimumit të shpenzimeve kapitale (duhet të jetë &gt; 0)</v>
      </c>
      <c r="B38" s="1027"/>
      <c r="C38" s="1027"/>
      <c r="D38" s="1027"/>
      <c r="E38" s="1027"/>
      <c r="F38" s="1027"/>
      <c r="G38" s="1027"/>
      <c r="H38" s="1027"/>
      <c r="I38" s="1027"/>
      <c r="J38" s="697" t="str">
        <f>IF(AND(K38&gt;-0.4,L38&gt;-0.4,M38&gt;-0.4),"OK!","STOP!")</f>
        <v>OK!</v>
      </c>
      <c r="K38" s="698"/>
      <c r="L38" s="698"/>
      <c r="M38" s="698"/>
    </row>
    <row r="39" spans="1:13" ht="12.75" customHeight="1" x14ac:dyDescent="0.2">
      <c r="I39" s="695"/>
      <c r="J39" s="695"/>
      <c r="K39" s="695"/>
      <c r="L39" s="695"/>
      <c r="M39" s="695"/>
    </row>
    <row r="40" spans="1:13" s="700" customFormat="1" ht="18.75" customHeight="1" x14ac:dyDescent="0.3">
      <c r="A40" s="699" t="str">
        <f>A2</f>
        <v>Function 1</v>
      </c>
      <c r="B40" s="1036" t="e">
        <f>B$2</f>
        <v>#N/A</v>
      </c>
      <c r="C40" s="1036"/>
      <c r="D40" s="1036"/>
      <c r="E40" s="1036"/>
      <c r="F40" s="1036" t="str">
        <f>A$5</f>
        <v>Activity / Project  1a</v>
      </c>
      <c r="G40" s="1036"/>
      <c r="H40" s="1036"/>
      <c r="I40" s="1036" t="e">
        <f>B$5</f>
        <v>#N/A</v>
      </c>
      <c r="J40" s="1036"/>
      <c r="K40" s="1036"/>
      <c r="L40" s="1036"/>
      <c r="M40" s="1036"/>
    </row>
    <row r="41" spans="1:13" s="700" customFormat="1" ht="12.75" x14ac:dyDescent="0.2"/>
    <row r="42" spans="1:13" ht="21" x14ac:dyDescent="0.2">
      <c r="A42" s="1023" t="str">
        <f>'(G1) Translator'!A33</f>
        <v>PARASHIKIMI I SHPENZIMEVE</v>
      </c>
      <c r="B42" s="1023"/>
      <c r="C42" s="1023"/>
      <c r="D42" s="1023"/>
      <c r="E42" s="1023"/>
      <c r="F42" s="1023"/>
      <c r="G42" s="678"/>
      <c r="H42" s="1023" t="str">
        <f>'(G1) Translator'!A34</f>
        <v xml:space="preserve">PARASHIKIMI I TË ARDHURAVE NGA TARIFAT </v>
      </c>
      <c r="I42" s="1023"/>
      <c r="J42" s="1023"/>
      <c r="K42" s="1023"/>
      <c r="L42" s="1023"/>
      <c r="M42" s="1023"/>
    </row>
    <row r="43" spans="1:13" s="703" customFormat="1" ht="25.5" x14ac:dyDescent="0.2">
      <c r="A43" s="677"/>
      <c r="B43" s="701" t="str">
        <f>I$10</f>
        <v>Fakti Viti i kaluar</v>
      </c>
      <c r="C43" s="701" t="str">
        <f>J$10</f>
        <v>Viti aktual (buxheti)</v>
      </c>
      <c r="D43" s="702">
        <f>K$10</f>
        <v>2013</v>
      </c>
      <c r="E43" s="702">
        <f>L$10</f>
        <v>2014</v>
      </c>
      <c r="F43" s="702">
        <f>M$10</f>
        <v>2015</v>
      </c>
      <c r="G43" s="678"/>
      <c r="I43" s="701" t="str">
        <f>B43</f>
        <v>Fakti Viti i kaluar</v>
      </c>
      <c r="J43" s="701" t="str">
        <f>C43</f>
        <v>Viti aktual (buxheti)</v>
      </c>
      <c r="K43" s="702">
        <f>D43</f>
        <v>2013</v>
      </c>
      <c r="L43" s="702">
        <f>E43</f>
        <v>2014</v>
      </c>
      <c r="M43" s="702">
        <f>F43</f>
        <v>2015</v>
      </c>
    </row>
    <row r="44" spans="1:13" s="703" customFormat="1" ht="12.75" x14ac:dyDescent="0.2">
      <c r="A44" s="704" t="str">
        <f>'(G1) Translator'!A53</f>
        <v>Shpenzime për aktivitet, viti i parë</v>
      </c>
      <c r="B44" s="679" t="str">
        <f>IF(AND(B48&lt;&gt;0,SUM(C44:F44)&lt;&gt;0),"STOP!","OK!")</f>
        <v>OK!</v>
      </c>
      <c r="C44" s="705"/>
      <c r="D44" s="705"/>
      <c r="E44" s="705"/>
      <c r="F44" s="705"/>
      <c r="G44" s="678"/>
      <c r="H44" s="704" t="str">
        <f>'(G1) Translator'!A79</f>
        <v>Vlera bazë e tarifës së re</v>
      </c>
      <c r="I44" s="679" t="str">
        <f>IF(AND(I51&lt;&gt;0,SUM(J44:M44)&lt;&gt;0),"STOP!","OK!")</f>
        <v>OK!</v>
      </c>
      <c r="J44" s="705"/>
      <c r="K44" s="705"/>
      <c r="L44" s="705"/>
      <c r="M44" s="705"/>
    </row>
    <row r="45" spans="1:13" s="703" customFormat="1" ht="12.75" x14ac:dyDescent="0.2">
      <c r="A45" s="704" t="str">
        <f>'(G1) Translator'!A54</f>
        <v>Inflacioni</v>
      </c>
      <c r="B45" s="706"/>
      <c r="C45" s="707"/>
      <c r="D45" s="707"/>
      <c r="E45" s="707"/>
      <c r="F45" s="707"/>
      <c r="G45" s="678"/>
      <c r="H45" s="704" t="str">
        <f>'(G1) Translator'!A80</f>
        <v>Rritja e volumit të aktivitetit në %</v>
      </c>
      <c r="I45" s="690"/>
      <c r="J45" s="707"/>
      <c r="K45" s="707"/>
      <c r="L45" s="707"/>
      <c r="M45" s="707"/>
    </row>
    <row r="46" spans="1:13" s="703" customFormat="1" ht="12.75" x14ac:dyDescent="0.2">
      <c r="A46" s="704" t="str">
        <f>'(G1) Translator'!A55</f>
        <v>Ndryshime strukturore të parashikuara</v>
      </c>
      <c r="B46" s="706"/>
      <c r="C46" s="708"/>
      <c r="D46" s="708"/>
      <c r="E46" s="708"/>
      <c r="F46" s="708"/>
      <c r="G46" s="678"/>
      <c r="H46" s="704" t="str">
        <f>'(G1) Translator'!A81</f>
        <v>Përdorimi i përmirësuar i potencialit në %</v>
      </c>
      <c r="I46" s="690"/>
      <c r="J46" s="707"/>
      <c r="K46" s="707"/>
      <c r="L46" s="707"/>
      <c r="M46" s="707"/>
    </row>
    <row r="47" spans="1:13" s="703" customFormat="1" ht="12.75" x14ac:dyDescent="0.2">
      <c r="A47" s="704" t="str">
        <f>'(G1) Translator'!A56</f>
        <v xml:space="preserve">Rritje efiçence e pritshme </v>
      </c>
      <c r="B47" s="706"/>
      <c r="C47" s="707"/>
      <c r="D47" s="707"/>
      <c r="E47" s="707"/>
      <c r="F47" s="707"/>
      <c r="G47" s="678"/>
      <c r="H47" s="704" t="str">
        <f>'(G1) Translator'!A82</f>
        <v>Impakti i vlerësuar i ndryshimeve ligjore në %</v>
      </c>
      <c r="I47" s="690"/>
      <c r="J47" s="707"/>
      <c r="K47" s="707"/>
      <c r="L47" s="707"/>
      <c r="M47" s="707"/>
    </row>
    <row r="48" spans="1:13" ht="12.75" x14ac:dyDescent="0.2">
      <c r="A48" s="709" t="str">
        <f>'(G1) Translator'!A57</f>
        <v>SHPENZIME TË PARASHIKUARA</v>
      </c>
      <c r="B48" s="95"/>
      <c r="C48" s="95"/>
      <c r="D48" s="95"/>
      <c r="E48" s="95"/>
      <c r="F48" s="95"/>
      <c r="G48" s="678"/>
      <c r="H48" s="704" t="str">
        <f>'(G1) Translator'!A83</f>
        <v>Impakti i vlerësuar i faktorëve të tjerë influencues në  %</v>
      </c>
      <c r="I48" s="690"/>
      <c r="J48" s="707"/>
      <c r="K48" s="707"/>
      <c r="L48" s="707"/>
      <c r="M48" s="707"/>
    </row>
    <row r="49" spans="1:13" ht="12.75" x14ac:dyDescent="0.2">
      <c r="A49" s="710"/>
      <c r="B49" s="95"/>
      <c r="C49" s="95"/>
      <c r="H49" s="704" t="str">
        <f>'(G1) Translator'!A84</f>
        <v>Rritja e tarifës për njësi %</v>
      </c>
      <c r="I49" s="690"/>
      <c r="J49" s="708"/>
      <c r="K49" s="708"/>
      <c r="L49" s="708"/>
      <c r="M49" s="708"/>
    </row>
    <row r="50" spans="1:13" ht="12.75" customHeight="1" x14ac:dyDescent="0.2">
      <c r="A50" s="1024" t="str">
        <f>'(G1) Translator'!A58</f>
        <v xml:space="preserve">KOSTO DIREKTE PËR PROJEKTE &amp; SHPENZIME KAPITALE </v>
      </c>
      <c r="B50" s="1024"/>
      <c r="C50" s="1024"/>
      <c r="D50" s="1024"/>
      <c r="E50" s="1024"/>
      <c r="F50" s="1024"/>
      <c r="H50" s="704" t="str">
        <f>'(G1) Translator'!A85</f>
        <v>Tarifa për njësi</v>
      </c>
      <c r="I50" s="711"/>
      <c r="J50" s="711"/>
      <c r="K50" s="711"/>
      <c r="L50" s="711"/>
      <c r="M50" s="711"/>
    </row>
    <row r="51" spans="1:13" ht="12.75" x14ac:dyDescent="0.2">
      <c r="A51" s="704" t="str">
        <f>'(G1) Translator'!A59</f>
        <v xml:space="preserve">Pagat </v>
      </c>
      <c r="B51" s="1018">
        <v>600</v>
      </c>
      <c r="C51" s="1018"/>
      <c r="D51" s="705"/>
      <c r="E51" s="705"/>
      <c r="F51" s="705"/>
      <c r="H51" s="704" t="str">
        <f>'(G1) Translator'!A86</f>
        <v xml:space="preserve">VLERËSIM I TË ARDHURAVE NGA TARIFAT </v>
      </c>
      <c r="I51" s="95"/>
      <c r="J51" s="95"/>
      <c r="K51" s="95"/>
      <c r="L51" s="95"/>
      <c r="M51" s="95"/>
    </row>
    <row r="52" spans="1:13" ht="12.75" x14ac:dyDescent="0.2">
      <c r="A52" s="704" t="str">
        <f>'(G1) Translator'!A60</f>
        <v xml:space="preserve">Sigurimet shoqërore </v>
      </c>
      <c r="B52" s="1018">
        <v>601</v>
      </c>
      <c r="C52" s="1018"/>
      <c r="D52" s="705"/>
      <c r="E52" s="705"/>
      <c r="F52" s="705"/>
      <c r="K52" s="675"/>
    </row>
    <row r="53" spans="1:13" ht="12.75" x14ac:dyDescent="0.2">
      <c r="A53" s="704" t="str">
        <f>'(G1) Translator'!A61</f>
        <v xml:space="preserve">Mirëmbajtje </v>
      </c>
      <c r="B53" s="1018">
        <v>602</v>
      </c>
      <c r="C53" s="1018"/>
      <c r="D53" s="705"/>
      <c r="E53" s="705"/>
      <c r="F53" s="705"/>
      <c r="H53" s="1023" t="str">
        <f>'(G1) Translator'!A35</f>
        <v xml:space="preserve">PARASHIKIMI I TË ARDHURAVE ME DESTINACION  </v>
      </c>
      <c r="I53" s="1023"/>
      <c r="J53" s="1023"/>
      <c r="K53" s="1023"/>
      <c r="L53" s="1023"/>
      <c r="M53" s="1023"/>
    </row>
    <row r="54" spans="1:13" ht="12.75" x14ac:dyDescent="0.2">
      <c r="A54" s="704" t="str">
        <f>'(G1) Translator'!A62</f>
        <v xml:space="preserve">Shpenzime të tjera korrente </v>
      </c>
      <c r="B54" s="1018">
        <v>603</v>
      </c>
      <c r="C54" s="1018"/>
      <c r="D54" s="705"/>
      <c r="E54" s="705"/>
      <c r="F54" s="705"/>
      <c r="H54" s="1023"/>
      <c r="I54" s="1023"/>
      <c r="J54" s="1023"/>
      <c r="K54" s="1023"/>
      <c r="L54" s="1023"/>
      <c r="M54" s="1023"/>
    </row>
    <row r="55" spans="1:13" ht="12.75" x14ac:dyDescent="0.2">
      <c r="A55" s="704" t="str">
        <f>'(G1) Translator'!A63</f>
        <v xml:space="preserve">Transferta të brendshme </v>
      </c>
      <c r="B55" s="1018">
        <v>604</v>
      </c>
      <c r="C55" s="1018"/>
      <c r="D55" s="705"/>
      <c r="E55" s="705"/>
      <c r="F55" s="705"/>
      <c r="I55" s="1020" t="str">
        <f>I43</f>
        <v>Fakti Viti i kaluar</v>
      </c>
      <c r="J55" s="1020" t="str">
        <f>J43</f>
        <v>Viti aktual (buxheti)</v>
      </c>
      <c r="K55" s="1021">
        <f>K43</f>
        <v>2013</v>
      </c>
      <c r="L55" s="1021">
        <f>L43</f>
        <v>2014</v>
      </c>
      <c r="M55" s="1021">
        <f>M43</f>
        <v>2015</v>
      </c>
    </row>
    <row r="56" spans="1:13" ht="12.75" x14ac:dyDescent="0.2">
      <c r="A56" s="704" t="str">
        <f>'(G1) Translator'!A64</f>
        <v xml:space="preserve">Transferta të jashtme </v>
      </c>
      <c r="B56" s="1018">
        <v>605</v>
      </c>
      <c r="C56" s="1018"/>
      <c r="D56" s="705"/>
      <c r="E56" s="705"/>
      <c r="F56" s="705"/>
      <c r="I56" s="1020"/>
      <c r="J56" s="1020"/>
      <c r="K56" s="1021"/>
      <c r="L56" s="1021"/>
      <c r="M56" s="1021"/>
    </row>
    <row r="57" spans="1:13" ht="12.75" x14ac:dyDescent="0.2">
      <c r="A57" s="704" t="str">
        <f>'(G1) Translator'!A65</f>
        <v xml:space="preserve">Transferta të tjera </v>
      </c>
      <c r="B57" s="1018">
        <v>606</v>
      </c>
      <c r="C57" s="1018"/>
      <c r="D57" s="705"/>
      <c r="E57" s="705"/>
      <c r="F57" s="705"/>
      <c r="H57" s="704" t="str">
        <f>'(G1) Translator'!A87</f>
        <v>Transferta të kushtëzuara</v>
      </c>
      <c r="I57" s="712"/>
      <c r="J57" s="712"/>
      <c r="K57" s="680"/>
      <c r="L57" s="680"/>
      <c r="M57" s="680"/>
    </row>
    <row r="58" spans="1:13" ht="12.75" x14ac:dyDescent="0.2">
      <c r="A58" s="704" t="str">
        <f>'(G1) Translator'!A66</f>
        <v xml:space="preserve">Shpenzime kapitale </v>
      </c>
      <c r="B58" s="1018" t="s">
        <v>405</v>
      </c>
      <c r="C58" s="1018"/>
      <c r="D58" s="705"/>
      <c r="E58" s="705"/>
      <c r="F58" s="705"/>
      <c r="H58" s="704" t="str">
        <f>'(G1) Translator'!A88</f>
        <v>Dhurime</v>
      </c>
      <c r="I58" s="712"/>
      <c r="J58" s="712"/>
      <c r="K58" s="680"/>
      <c r="L58" s="680"/>
      <c r="M58" s="680"/>
    </row>
    <row r="59" spans="1:13" ht="12.75" x14ac:dyDescent="0.2">
      <c r="A59" s="704" t="str">
        <f>'(G1) Translator'!A67</f>
        <v>Interesa</v>
      </c>
      <c r="B59" s="1018"/>
      <c r="C59" s="1018"/>
      <c r="D59" s="705"/>
      <c r="E59" s="705"/>
      <c r="F59" s="705"/>
      <c r="H59" s="704" t="str">
        <f>'(G1) Translator'!A89</f>
        <v>Të ardhura të mbartura</v>
      </c>
      <c r="I59" s="690"/>
      <c r="J59" s="690"/>
      <c r="K59" s="680"/>
      <c r="L59" s="680"/>
      <c r="M59" s="680"/>
    </row>
    <row r="60" spans="1:13" ht="12.75" x14ac:dyDescent="0.2">
      <c r="A60" s="704" t="str">
        <f>'(G1) Translator'!A68</f>
        <v xml:space="preserve">Të tjera </v>
      </c>
      <c r="B60" s="1018"/>
      <c r="C60" s="1018"/>
      <c r="D60" s="705"/>
      <c r="E60" s="705"/>
      <c r="F60" s="705"/>
      <c r="H60" s="704" t="str">
        <f>'(G1) Translator'!A90</f>
        <v>Burime të tjera (përfshi gjobat)</v>
      </c>
      <c r="I60" s="690"/>
      <c r="J60" s="690"/>
      <c r="K60" s="680"/>
      <c r="L60" s="680"/>
      <c r="M60" s="680"/>
    </row>
    <row r="61" spans="1:13" ht="12.75" x14ac:dyDescent="0.2">
      <c r="A61" s="1024" t="str">
        <f>'(G1) Translator'!A69</f>
        <v xml:space="preserve">SHPENZIME KORRENTE </v>
      </c>
      <c r="B61" s="1024"/>
      <c r="C61" s="1024"/>
      <c r="D61" s="1024"/>
      <c r="E61" s="1024"/>
      <c r="F61" s="1024"/>
      <c r="H61" s="704" t="str">
        <f>'(G1) Translator'!A91</f>
        <v xml:space="preserve">VLERËSIM I TË ARDHURAVE ME DESTINACION </v>
      </c>
      <c r="I61" s="95"/>
      <c r="J61" s="95"/>
      <c r="K61" s="95"/>
      <c r="L61" s="95"/>
      <c r="M61" s="95"/>
    </row>
    <row r="62" spans="1:13" ht="12.75" x14ac:dyDescent="0.2">
      <c r="A62" s="704" t="str">
        <f>'(G1) Translator'!A70</f>
        <v>Pagat</v>
      </c>
      <c r="B62" s="1018">
        <v>600</v>
      </c>
      <c r="C62" s="1018"/>
      <c r="D62" s="705"/>
      <c r="E62" s="705"/>
      <c r="F62" s="705"/>
      <c r="J62" s="673"/>
      <c r="K62" s="673"/>
    </row>
    <row r="63" spans="1:13" ht="12.75" customHeight="1" x14ac:dyDescent="0.2">
      <c r="A63" s="704" t="str">
        <f>'(G1) Translator'!A71</f>
        <v xml:space="preserve">Sigurimet shoqërore </v>
      </c>
      <c r="B63" s="1018">
        <v>601</v>
      </c>
      <c r="C63" s="1018"/>
      <c r="D63" s="705"/>
      <c r="E63" s="705"/>
      <c r="F63" s="705"/>
      <c r="H63" s="710" t="str">
        <f>'(G1) Translator'!A92</f>
        <v>PARASHIKIMI I TE ARDHURAVE</v>
      </c>
      <c r="I63" s="95">
        <f>I61+I51</f>
        <v>0</v>
      </c>
      <c r="J63" s="95">
        <f>J51+J61</f>
        <v>0</v>
      </c>
      <c r="K63" s="95">
        <f>K51+K61</f>
        <v>0</v>
      </c>
      <c r="L63" s="95">
        <f>L51+L61</f>
        <v>0</v>
      </c>
      <c r="M63" s="95">
        <f>M51+M61</f>
        <v>0</v>
      </c>
    </row>
    <row r="64" spans="1:13" ht="12.75" customHeight="1" x14ac:dyDescent="0.2">
      <c r="A64" s="704" t="str">
        <f>'(G1) Translator'!A72</f>
        <v>Mirembajtje</v>
      </c>
      <c r="B64" s="1018">
        <v>602</v>
      </c>
      <c r="C64" s="1018"/>
      <c r="D64" s="705"/>
      <c r="E64" s="705"/>
      <c r="F64" s="705"/>
      <c r="J64" s="680"/>
      <c r="K64" s="680"/>
      <c r="L64" s="680"/>
      <c r="M64" s="680"/>
    </row>
    <row r="65" spans="1:13" ht="12.75" customHeight="1" x14ac:dyDescent="0.2">
      <c r="A65" s="704" t="str">
        <f>'(G1) Translator'!A73</f>
        <v xml:space="preserve">Shpenzime të tjera korrente </v>
      </c>
      <c r="B65" s="1018">
        <v>603</v>
      </c>
      <c r="C65" s="1018"/>
      <c r="D65" s="705"/>
      <c r="E65" s="705"/>
      <c r="F65" s="705"/>
      <c r="H65" s="1023" t="str">
        <f>'(G1) Translator'!A36</f>
        <v xml:space="preserve">SHUMA NETO E KËRKUAR </v>
      </c>
      <c r="I65" s="1023"/>
      <c r="J65" s="1023"/>
      <c r="K65" s="1023"/>
      <c r="L65" s="1023"/>
      <c r="M65" s="1023"/>
    </row>
    <row r="66" spans="1:13" ht="12.75" x14ac:dyDescent="0.2">
      <c r="A66" s="704" t="str">
        <f>'(G1) Translator'!A74</f>
        <v>Transferta</v>
      </c>
      <c r="B66" s="1018" t="s">
        <v>418</v>
      </c>
      <c r="C66" s="1018"/>
      <c r="D66" s="705"/>
      <c r="E66" s="705"/>
      <c r="F66" s="705"/>
      <c r="H66" s="1023"/>
      <c r="I66" s="1023"/>
      <c r="J66" s="1023"/>
      <c r="K66" s="1023"/>
      <c r="L66" s="1023"/>
      <c r="M66" s="1023"/>
    </row>
    <row r="67" spans="1:13" ht="12.75" x14ac:dyDescent="0.2">
      <c r="A67" s="704" t="str">
        <f>'(G1) Translator'!A75</f>
        <v>Interesa</v>
      </c>
      <c r="B67" s="1018"/>
      <c r="C67" s="1018"/>
      <c r="D67" s="705"/>
      <c r="E67" s="705"/>
      <c r="F67" s="705"/>
      <c r="I67" s="1020" t="str">
        <f>I55</f>
        <v>Fakti Viti i kaluar</v>
      </c>
      <c r="J67" s="1020" t="str">
        <f>J55</f>
        <v>Viti aktual (buxheti)</v>
      </c>
      <c r="K67" s="1021">
        <f>K55</f>
        <v>2013</v>
      </c>
      <c r="L67" s="1021">
        <f>L55</f>
        <v>2014</v>
      </c>
      <c r="M67" s="1021">
        <f>M55</f>
        <v>2015</v>
      </c>
    </row>
    <row r="68" spans="1:13" ht="12.75" x14ac:dyDescent="0.2">
      <c r="A68" s="704" t="str">
        <f>'(G1) Translator'!A76</f>
        <v xml:space="preserve">Të tjera </v>
      </c>
      <c r="B68" s="1022" t="str">
        <f>IF(OR(D68&lt;0,E68&lt;0,F68&lt;0),"STOP","OK!")</f>
        <v>OK!</v>
      </c>
      <c r="C68" s="1022"/>
      <c r="D68" s="705"/>
      <c r="E68" s="705"/>
      <c r="F68" s="705"/>
      <c r="I68" s="1020"/>
      <c r="J68" s="1020"/>
      <c r="K68" s="1021"/>
      <c r="L68" s="1021"/>
      <c r="M68" s="1021"/>
    </row>
    <row r="69" spans="1:13" ht="12.75" x14ac:dyDescent="0.2">
      <c r="A69" s="704" t="str">
        <f>'(G1) Translator'!A77</f>
        <v>SHPENZIME TË PARASHIKUARA</v>
      </c>
      <c r="B69" s="95"/>
      <c r="C69" s="95"/>
      <c r="D69" s="95"/>
      <c r="E69" s="95"/>
      <c r="F69" s="95"/>
      <c r="H69" s="710" t="str">
        <f>'(G1) Translator'!A93</f>
        <v>SHUMA NETO E KËRKUAR</v>
      </c>
      <c r="I69" s="694"/>
      <c r="J69" s="694"/>
      <c r="K69" s="694"/>
      <c r="L69" s="694"/>
      <c r="M69" s="694"/>
    </row>
    <row r="70" spans="1:13" ht="12.75" customHeight="1" x14ac:dyDescent="0.2"/>
    <row r="71" spans="1:13" ht="12.75" customHeight="1" x14ac:dyDescent="0.2">
      <c r="A71" s="677" t="str">
        <f>'(G1) Translator'!A78</f>
        <v>Shpjegimi</v>
      </c>
      <c r="B71" s="1019"/>
      <c r="C71" s="1019"/>
      <c r="D71" s="1019"/>
      <c r="E71" s="1019"/>
      <c r="F71" s="1019"/>
      <c r="G71" s="1019"/>
      <c r="H71" s="1019"/>
      <c r="I71" s="1019"/>
      <c r="J71" s="1019"/>
      <c r="K71" s="1019"/>
      <c r="L71" s="1019"/>
      <c r="M71" s="1019"/>
    </row>
    <row r="72" spans="1:13" ht="12.75" customHeight="1" x14ac:dyDescent="0.2">
      <c r="B72" s="1019"/>
      <c r="C72" s="1019"/>
      <c r="D72" s="1019"/>
      <c r="E72" s="1019"/>
      <c r="F72" s="1019"/>
      <c r="G72" s="1019"/>
      <c r="H72" s="1019"/>
      <c r="I72" s="1019"/>
      <c r="J72" s="1019"/>
      <c r="K72" s="1019"/>
      <c r="L72" s="1019"/>
      <c r="M72" s="1019"/>
    </row>
    <row r="73" spans="1:13" ht="12.75" customHeight="1" x14ac:dyDescent="0.2">
      <c r="G73" s="681"/>
    </row>
    <row r="103" spans="14:14" ht="17.25" customHeight="1" x14ac:dyDescent="0.2">
      <c r="N103" s="688"/>
    </row>
  </sheetData>
  <sheetProtection selectLockedCells="1"/>
  <mergeCells count="71">
    <mergeCell ref="A16:H16"/>
    <mergeCell ref="A18:H18"/>
    <mergeCell ref="A20:H20"/>
    <mergeCell ref="A22:M22"/>
    <mergeCell ref="A26:I26"/>
    <mergeCell ref="B54:C54"/>
    <mergeCell ref="I40:M40"/>
    <mergeCell ref="A42:F42"/>
    <mergeCell ref="H42:M42"/>
    <mergeCell ref="A50:F50"/>
    <mergeCell ref="B40:E40"/>
    <mergeCell ref="A28:J28"/>
    <mergeCell ref="A32:J32"/>
    <mergeCell ref="B51:C51"/>
    <mergeCell ref="B52:C52"/>
    <mergeCell ref="B53:C53"/>
    <mergeCell ref="A38:I38"/>
    <mergeCell ref="A34:I34"/>
    <mergeCell ref="A36:J36"/>
    <mergeCell ref="A33:J33"/>
    <mergeCell ref="A29:J29"/>
    <mergeCell ref="B2:E2"/>
    <mergeCell ref="J2:L2"/>
    <mergeCell ref="M1:M2"/>
    <mergeCell ref="H53:M54"/>
    <mergeCell ref="I55:I56"/>
    <mergeCell ref="A24:J24"/>
    <mergeCell ref="K55:K56"/>
    <mergeCell ref="B55:C55"/>
    <mergeCell ref="J1:L1"/>
    <mergeCell ref="B1:E1"/>
    <mergeCell ref="F5:I5"/>
    <mergeCell ref="A9:M9"/>
    <mergeCell ref="F4:I4"/>
    <mergeCell ref="F6:I6"/>
    <mergeCell ref="F7:I7"/>
    <mergeCell ref="F40:H40"/>
    <mergeCell ref="B56:C56"/>
    <mergeCell ref="A61:F61"/>
    <mergeCell ref="B58:C58"/>
    <mergeCell ref="B59:C59"/>
    <mergeCell ref="J4:M4"/>
    <mergeCell ref="B57:C57"/>
    <mergeCell ref="J6:M6"/>
    <mergeCell ref="J7:M7"/>
    <mergeCell ref="J5:M5"/>
    <mergeCell ref="A11:J11"/>
    <mergeCell ref="A12:J12"/>
    <mergeCell ref="A13:J13"/>
    <mergeCell ref="A25:J25"/>
    <mergeCell ref="A14:H14"/>
    <mergeCell ref="A30:I30"/>
    <mergeCell ref="A37:J37"/>
    <mergeCell ref="J55:J56"/>
    <mergeCell ref="L55:L56"/>
    <mergeCell ref="M55:M56"/>
    <mergeCell ref="H65:M66"/>
    <mergeCell ref="M67:M68"/>
    <mergeCell ref="B71:M72"/>
    <mergeCell ref="I67:I68"/>
    <mergeCell ref="J67:J68"/>
    <mergeCell ref="K67:K68"/>
    <mergeCell ref="L67:L68"/>
    <mergeCell ref="B68:C68"/>
    <mergeCell ref="B67:C67"/>
    <mergeCell ref="B60:C60"/>
    <mergeCell ref="B66:C66"/>
    <mergeCell ref="B64:C64"/>
    <mergeCell ref="B65:C65"/>
    <mergeCell ref="B63:C63"/>
    <mergeCell ref="B62:C62"/>
  </mergeCells>
  <dataValidations disablePrompts="1" count="2">
    <dataValidation type="whole" errorStyle="warning" operator="greaterThan" allowBlank="1" showInputMessage="1" showErrorMessage="1" errorTitle="WARNING" error="WARNING" sqref="D60:F60 D68:F69">
      <formula1>0</formula1>
    </dataValidation>
    <dataValidation type="whole" errorStyle="warning" allowBlank="1" showInputMessage="1" showErrorMessage="1" errorTitle="CEILING TOO DEEP" sqref="K26:M26 K30:M31 K34:M34 K38:M39">
      <formula1>0</formula1>
      <formula2>1000000000</formula2>
    </dataValidation>
  </dataValidations>
  <pageMargins left="0.64444444444444449" right="0.61111111111111116" top="0.78888888888888886" bottom="0.66666666666666663" header="0.43307086614173229" footer="0.31496062992125984"/>
  <pageSetup paperSize="9" scale="96" fitToHeight="0" orientation="landscape" r:id="rId1"/>
  <headerFooter>
    <oddHeader xml:space="preserve">&amp;L&amp;"-,Fett"FINANCIAL PLAN&amp;C&amp;8Version 05.12&amp;R&amp;"-,Fett"&amp;A  </oddHeader>
    <oddFooter>&amp;L&amp;8Stefan Pfaeffli / Alex Loetscher &amp;C&amp;8Copyright © Lucerne University of Applied Sciences and Arts / Lucerne School of Business&amp;R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11</vt:i4>
      </vt:variant>
    </vt:vector>
  </HeadingPairs>
  <TitlesOfParts>
    <vt:vector size="67" baseType="lpstr">
      <vt:lpstr>(A1) Kreu</vt:lpstr>
      <vt:lpstr>(B1)Informacion i përgjithshëm </vt:lpstr>
      <vt:lpstr>(B2) Programet</vt:lpstr>
      <vt:lpstr>(B3) Struktura Organizative</vt:lpstr>
      <vt:lpstr>(B4) Aktivitetet për funksion</vt:lpstr>
      <vt:lpstr>(C1) Shpenzimet Viti i kaluar </vt:lpstr>
      <vt:lpstr>(C2) Të ardhurat Viti kaluar</vt:lpstr>
      <vt:lpstr>(D1) Tavanet</vt:lpstr>
      <vt:lpstr>(D2) ParashikimetMakroekonomike</vt:lpstr>
      <vt:lpstr>(E1) Taksat </vt:lpstr>
      <vt:lpstr>(E2) Tarifat </vt:lpstr>
      <vt:lpstr>(E3) Gjobat</vt:lpstr>
      <vt:lpstr>(E4) Të tjera</vt:lpstr>
      <vt:lpstr>(E5) Grante</vt:lpstr>
      <vt:lpstr>KB 1</vt:lpstr>
      <vt:lpstr>KB 2</vt:lpstr>
      <vt:lpstr>KB 3</vt:lpstr>
      <vt:lpstr>KB 4</vt:lpstr>
      <vt:lpstr>KB 5</vt:lpstr>
      <vt:lpstr>KB 6</vt:lpstr>
      <vt:lpstr>KB 7</vt:lpstr>
      <vt:lpstr>KB 8</vt:lpstr>
      <vt:lpstr>KB 9</vt:lpstr>
      <vt:lpstr>KB 10</vt:lpstr>
      <vt:lpstr>KB 11</vt:lpstr>
      <vt:lpstr>KB 12</vt:lpstr>
      <vt:lpstr>KB 13</vt:lpstr>
      <vt:lpstr>KB 14</vt:lpstr>
      <vt:lpstr>KB 15</vt:lpstr>
      <vt:lpstr>KB 16</vt:lpstr>
      <vt:lpstr>KB 17</vt:lpstr>
      <vt:lpstr>KB 18</vt:lpstr>
      <vt:lpstr>KB 19</vt:lpstr>
      <vt:lpstr>KB 20</vt:lpstr>
      <vt:lpstr>KB 21</vt:lpstr>
      <vt:lpstr>KB 22</vt:lpstr>
      <vt:lpstr>(F0)</vt:lpstr>
      <vt:lpstr>(F1) Të ardhurat</vt:lpstr>
      <vt:lpstr>(F2)Shpenz. sipas funks. bruto</vt:lpstr>
      <vt:lpstr>(F3)Grafik shpenz. sipas funks.</vt:lpstr>
      <vt:lpstr>(F4)Shpenz. sipas funks. neto</vt:lpstr>
      <vt:lpstr>(F5) Grafik shpenz.sipas funks.</vt:lpstr>
      <vt:lpstr>(F6)Shpenz. sipas programit br</vt:lpstr>
      <vt:lpstr>(F7)Graf.shpenz. sipas progr</vt:lpstr>
      <vt:lpstr>(F8) Shpenz. programit neto</vt:lpstr>
      <vt:lpstr>(F9) Grafik shpenz. programit </vt:lpstr>
      <vt:lpstr>(F10)Shpenzimet aktivitete</vt:lpstr>
      <vt:lpstr>(F11)Grafik shpenz. aktivitete</vt:lpstr>
      <vt:lpstr>(F12)Shpenz. klasifik. ekonomik</vt:lpstr>
      <vt:lpstr>(F13)Grafik shpenz. klasifik.ek</vt:lpstr>
      <vt:lpstr>(F14) Pasqyra të ardh. shpenz.</vt:lpstr>
      <vt:lpstr>(F15) Indikatorët</vt:lpstr>
      <vt:lpstr>(F16) Mospërputhja</vt:lpstr>
      <vt:lpstr>(G1) Translator</vt:lpstr>
      <vt:lpstr>Z1</vt:lpstr>
      <vt:lpstr>Z2</vt:lpstr>
      <vt:lpstr>'(B3) Struktura Organizative'!Druckbereich</vt:lpstr>
      <vt:lpstr>'(B4) Aktivitetet për funksion'!Druckbereich</vt:lpstr>
      <vt:lpstr>'(D1) Tavanet'!Druckbereich</vt:lpstr>
      <vt:lpstr>'(E1) Taksat '!Druckbereich</vt:lpstr>
      <vt:lpstr>'(F10)Shpenzimet aktivitete'!Druckbereich</vt:lpstr>
      <vt:lpstr>'(F11)Grafik shpenz. aktivitete'!Druckbereich</vt:lpstr>
      <vt:lpstr>'(F2)Shpenz. sipas funks. bruto'!Druckbereich</vt:lpstr>
      <vt:lpstr>'(F3)Grafik shpenz. sipas funks.'!Druckbereich</vt:lpstr>
      <vt:lpstr>'(F7)Graf.shpenz. sipas progr'!Druckbereich</vt:lpstr>
      <vt:lpstr>'(F1) Të ardhurat'!Drucktitel</vt:lpstr>
      <vt:lpstr>'(F6)Shpenz. sipas programit br'!Drucktitel</vt:lpstr>
    </vt:vector>
  </TitlesOfParts>
  <Company>Hochschule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Lötscher Alex HSLU W</dc:creator>
  <cp:lastModifiedBy>stefan pfaeffli</cp:lastModifiedBy>
  <cp:lastPrinted>2013-03-21T12:08:00Z</cp:lastPrinted>
  <dcterms:created xsi:type="dcterms:W3CDTF">2010-09-29T13:46:00Z</dcterms:created>
  <dcterms:modified xsi:type="dcterms:W3CDTF">2013-03-21T16:11:13Z</dcterms:modified>
</cp:coreProperties>
</file>